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75C01188-B243-4E42-B2F2-C193B32A5C3C}" xr6:coauthVersionLast="47" xr6:coauthVersionMax="47" xr10:uidLastSave="{D2E53533-A2B1-44E0-A92E-B048E585B590}"/>
  <bookViews>
    <workbookView xWindow="1900" yWindow="1900" windowWidth="14400" windowHeight="7360" xr2:uid="{5D96EB34-1A69-4E95-9AAB-168F5428FC12}"/>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E718" i="14"/>
  <c r="D718" i="14"/>
  <c r="D717" i="14"/>
  <c r="E717" i="14" s="1"/>
  <c r="E716" i="14"/>
  <c r="D716" i="14"/>
  <c r="D715" i="14"/>
  <c r="E715" i="14" s="1"/>
  <c r="D714" i="14"/>
  <c r="E714" i="14" s="1"/>
  <c r="D713" i="14"/>
  <c r="E713" i="14" s="1"/>
  <c r="D712" i="14"/>
  <c r="E712" i="14" s="1"/>
  <c r="D711" i="14"/>
  <c r="E711" i="14" s="1"/>
  <c r="E710" i="14"/>
  <c r="D710" i="14"/>
  <c r="D709" i="14"/>
  <c r="E709" i="14" s="1"/>
  <c r="E708" i="14"/>
  <c r="D708" i="14"/>
  <c r="D707" i="14"/>
  <c r="E707" i="14" s="1"/>
  <c r="D706" i="14"/>
  <c r="E706" i="14" s="1"/>
  <c r="D705" i="14"/>
  <c r="E705" i="14" s="1"/>
  <c r="E704" i="14"/>
  <c r="D704" i="14"/>
  <c r="D703" i="14"/>
  <c r="E703" i="14" s="1"/>
  <c r="E702" i="14"/>
  <c r="D702" i="14"/>
  <c r="D701" i="14"/>
  <c r="E701" i="14" s="1"/>
  <c r="E700" i="14"/>
  <c r="D700" i="14"/>
  <c r="D699" i="14"/>
  <c r="E699" i="14" s="1"/>
  <c r="D698" i="14"/>
  <c r="E698" i="14" s="1"/>
  <c r="D697" i="14"/>
  <c r="E697" i="14" s="1"/>
  <c r="E696" i="14"/>
  <c r="D696" i="14"/>
  <c r="D695" i="14"/>
  <c r="E695" i="14" s="1"/>
  <c r="E694" i="14"/>
  <c r="D694" i="14"/>
  <c r="D693" i="14"/>
  <c r="E693" i="14" s="1"/>
  <c r="E692" i="14"/>
  <c r="D692" i="14"/>
  <c r="D691" i="14"/>
  <c r="E691" i="14" s="1"/>
  <c r="D690" i="14"/>
  <c r="E690" i="14" s="1"/>
  <c r="D689" i="14"/>
  <c r="E689" i="14" s="1"/>
  <c r="E688" i="14"/>
  <c r="D688" i="14"/>
  <c r="D687" i="14"/>
  <c r="E687" i="14" s="1"/>
  <c r="E686" i="14"/>
  <c r="D686" i="14"/>
  <c r="D685" i="14"/>
  <c r="E685" i="14" s="1"/>
  <c r="D684" i="14"/>
  <c r="E684" i="14" s="1"/>
  <c r="D683" i="14"/>
  <c r="E683" i="14" s="1"/>
  <c r="D682" i="14"/>
  <c r="E682" i="14" s="1"/>
  <c r="D681" i="14"/>
  <c r="E681" i="14" s="1"/>
  <c r="E680" i="14"/>
  <c r="D680" i="14"/>
  <c r="D679" i="14"/>
  <c r="E679" i="14" s="1"/>
  <c r="E678" i="14"/>
  <c r="D678" i="14"/>
  <c r="D677" i="14"/>
  <c r="E677" i="14" s="1"/>
  <c r="E676" i="14"/>
  <c r="D676" i="14"/>
  <c r="D675" i="14"/>
  <c r="E675" i="14" s="1"/>
  <c r="D674" i="14"/>
  <c r="E674" i="14" s="1"/>
  <c r="D673" i="14"/>
  <c r="E673" i="14" s="1"/>
  <c r="E672" i="14"/>
  <c r="D672" i="14"/>
  <c r="D671" i="14"/>
  <c r="E671" i="14" s="1"/>
  <c r="E670" i="14"/>
  <c r="D670" i="14"/>
  <c r="D669" i="14"/>
  <c r="E669" i="14" s="1"/>
  <c r="E668" i="14"/>
  <c r="D668" i="14"/>
  <c r="D667" i="14"/>
  <c r="E667" i="14" s="1"/>
  <c r="D666" i="14"/>
  <c r="E666" i="14" s="1"/>
  <c r="D665" i="14"/>
  <c r="E665" i="14" s="1"/>
  <c r="E664" i="14"/>
  <c r="D664" i="14"/>
  <c r="D663" i="14"/>
  <c r="E663" i="14" s="1"/>
  <c r="E662" i="14"/>
  <c r="D662" i="14"/>
  <c r="D661" i="14"/>
  <c r="E661" i="14" s="1"/>
  <c r="E660" i="14"/>
  <c r="D660" i="14"/>
  <c r="D659" i="14"/>
  <c r="E659" i="14" s="1"/>
  <c r="D658" i="14"/>
  <c r="E658" i="14" s="1"/>
  <c r="D657" i="14"/>
  <c r="E657" i="14" s="1"/>
  <c r="E656" i="14"/>
  <c r="D656" i="14"/>
  <c r="D655" i="14"/>
  <c r="E655" i="14" s="1"/>
  <c r="E654" i="14"/>
  <c r="D654" i="14"/>
  <c r="D653" i="14"/>
  <c r="E653" i="14" s="1"/>
  <c r="E652" i="14"/>
  <c r="D652" i="14"/>
  <c r="D651" i="14"/>
  <c r="E651" i="14" s="1"/>
  <c r="D650" i="14"/>
  <c r="E650" i="14" s="1"/>
  <c r="D649" i="14"/>
  <c r="E649" i="14" s="1"/>
  <c r="E648" i="14"/>
  <c r="D648" i="14"/>
  <c r="D647" i="14"/>
  <c r="E647" i="14" s="1"/>
  <c r="E646" i="14"/>
  <c r="D646" i="14"/>
  <c r="D645" i="14"/>
  <c r="E645" i="14" s="1"/>
  <c r="E644" i="14"/>
  <c r="D644" i="14"/>
  <c r="D643" i="14"/>
  <c r="E643" i="14" s="1"/>
  <c r="D642" i="14"/>
  <c r="E642" i="14" s="1"/>
  <c r="D641" i="14"/>
  <c r="E641" i="14" s="1"/>
  <c r="E640" i="14"/>
  <c r="D640" i="14"/>
  <c r="D639" i="14"/>
  <c r="E639" i="14" s="1"/>
  <c r="E638" i="14"/>
  <c r="D638" i="14"/>
  <c r="D637" i="14"/>
  <c r="E637" i="14" s="1"/>
  <c r="E636" i="14"/>
  <c r="D636" i="14"/>
  <c r="D635" i="14"/>
  <c r="E635" i="14" s="1"/>
  <c r="D634" i="14"/>
  <c r="E634" i="14" s="1"/>
  <c r="D633" i="14"/>
  <c r="E633" i="14" s="1"/>
  <c r="E632" i="14"/>
  <c r="D632" i="14"/>
  <c r="D631" i="14"/>
  <c r="E631" i="14" s="1"/>
  <c r="E630" i="14"/>
  <c r="D630" i="14"/>
  <c r="D629" i="14"/>
  <c r="E629" i="14" s="1"/>
  <c r="E628" i="14"/>
  <c r="D628" i="14"/>
  <c r="D627" i="14"/>
  <c r="E627" i="14" s="1"/>
  <c r="D626" i="14"/>
  <c r="E626" i="14" s="1"/>
  <c r="D625" i="14"/>
  <c r="E625" i="14" s="1"/>
  <c r="D624" i="14"/>
  <c r="E624" i="14" s="1"/>
  <c r="D623" i="14"/>
  <c r="E623" i="14" s="1"/>
  <c r="E622" i="14"/>
  <c r="D622" i="14"/>
  <c r="D621" i="14"/>
  <c r="E621" i="14" s="1"/>
  <c r="E620" i="14"/>
  <c r="D620" i="14"/>
  <c r="D619" i="14"/>
  <c r="E619" i="14" s="1"/>
  <c r="D618" i="14"/>
  <c r="E618" i="14" s="1"/>
  <c r="D617" i="14"/>
  <c r="E617" i="14" s="1"/>
  <c r="D616" i="14"/>
  <c r="E616" i="14" s="1"/>
  <c r="D615" i="14"/>
  <c r="E615" i="14" s="1"/>
  <c r="E614" i="14"/>
  <c r="D614" i="14"/>
  <c r="D613" i="14"/>
  <c r="E613" i="14" s="1"/>
  <c r="E612" i="14"/>
  <c r="D612" i="14"/>
  <c r="D611" i="14"/>
  <c r="E611" i="14" s="1"/>
  <c r="D610" i="14"/>
  <c r="E610" i="14" s="1"/>
  <c r="D609" i="14"/>
  <c r="E609" i="14" s="1"/>
  <c r="D608" i="14"/>
  <c r="E608" i="14" s="1"/>
  <c r="D607" i="14"/>
  <c r="E607" i="14" s="1"/>
  <c r="E606" i="14"/>
  <c r="D606" i="14"/>
  <c r="D605" i="14"/>
  <c r="E605" i="14" s="1"/>
  <c r="E604" i="14"/>
  <c r="D604" i="14"/>
  <c r="D603" i="14"/>
  <c r="E603" i="14" s="1"/>
  <c r="D602" i="14"/>
  <c r="E602" i="14" s="1"/>
  <c r="D601" i="14"/>
  <c r="E601" i="14" s="1"/>
  <c r="D600" i="14"/>
  <c r="E600" i="14" s="1"/>
  <c r="D599" i="14"/>
  <c r="E599" i="14" s="1"/>
  <c r="E598" i="14"/>
  <c r="D598" i="14"/>
  <c r="D597" i="14"/>
  <c r="E597" i="14" s="1"/>
  <c r="E596" i="14"/>
  <c r="D596" i="14"/>
  <c r="D595" i="14"/>
  <c r="E595" i="14" s="1"/>
  <c r="D594" i="14"/>
  <c r="E594" i="14" s="1"/>
  <c r="D593" i="14"/>
  <c r="E593" i="14" s="1"/>
  <c r="D592" i="14"/>
  <c r="E592" i="14" s="1"/>
  <c r="D591" i="14"/>
  <c r="E591" i="14" s="1"/>
  <c r="E590" i="14"/>
  <c r="D590" i="14"/>
  <c r="D589" i="14"/>
  <c r="E589" i="14" s="1"/>
  <c r="E588" i="14"/>
  <c r="D588" i="14"/>
  <c r="D587" i="14"/>
  <c r="E587" i="14" s="1"/>
  <c r="D586" i="14"/>
  <c r="E586" i="14" s="1"/>
  <c r="D585" i="14"/>
  <c r="E585" i="14" s="1"/>
  <c r="D584" i="14"/>
  <c r="E584" i="14" s="1"/>
  <c r="D583" i="14"/>
  <c r="E583" i="14" s="1"/>
  <c r="E582" i="14"/>
  <c r="D582" i="14"/>
  <c r="D581" i="14"/>
  <c r="E581" i="14" s="1"/>
  <c r="E580" i="14"/>
  <c r="D580" i="14"/>
  <c r="D579" i="14"/>
  <c r="E579" i="14" s="1"/>
  <c r="D578" i="14"/>
  <c r="E578" i="14" s="1"/>
  <c r="D577" i="14"/>
  <c r="E577" i="14" s="1"/>
  <c r="D576" i="14"/>
  <c r="E576" i="14" s="1"/>
  <c r="D575" i="14"/>
  <c r="E575" i="14" s="1"/>
  <c r="E574" i="14"/>
  <c r="D574" i="14"/>
  <c r="D573" i="14"/>
  <c r="E573" i="14" s="1"/>
  <c r="E572" i="14"/>
  <c r="D572" i="14"/>
  <c r="D571" i="14"/>
  <c r="E571" i="14" s="1"/>
  <c r="D570" i="14"/>
  <c r="E570" i="14" s="1"/>
  <c r="D569" i="14"/>
  <c r="E569" i="14" s="1"/>
  <c r="D568" i="14"/>
  <c r="E568" i="14" s="1"/>
  <c r="D567" i="14"/>
  <c r="E567" i="14" s="1"/>
  <c r="E566" i="14"/>
  <c r="D566" i="14"/>
  <c r="D565" i="14"/>
  <c r="E565" i="14" s="1"/>
  <c r="E564" i="14"/>
  <c r="D564" i="14"/>
  <c r="D563" i="14"/>
  <c r="E563" i="14" s="1"/>
  <c r="D562" i="14"/>
  <c r="E562" i="14" s="1"/>
  <c r="D561" i="14"/>
  <c r="E561" i="14" s="1"/>
  <c r="D560" i="14"/>
  <c r="E560" i="14" s="1"/>
  <c r="D559" i="14"/>
  <c r="E559" i="14" s="1"/>
  <c r="E558" i="14"/>
  <c r="D558" i="14"/>
  <c r="D557" i="14"/>
  <c r="E557" i="14" s="1"/>
  <c r="E556" i="14"/>
  <c r="D556" i="14"/>
  <c r="D555" i="14"/>
  <c r="E555" i="14" s="1"/>
  <c r="D554" i="14"/>
  <c r="E554" i="14" s="1"/>
  <c r="D553" i="14"/>
  <c r="E553" i="14" s="1"/>
  <c r="D552" i="14"/>
  <c r="E552" i="14" s="1"/>
  <c r="D551" i="14"/>
  <c r="E551" i="14" s="1"/>
  <c r="E550" i="14"/>
  <c r="D550" i="14"/>
  <c r="D549" i="14"/>
  <c r="E549" i="14" s="1"/>
  <c r="E548" i="14"/>
  <c r="D548" i="14"/>
  <c r="D547" i="14"/>
  <c r="E547" i="14" s="1"/>
  <c r="D546" i="14"/>
  <c r="E546" i="14" s="1"/>
  <c r="D545" i="14"/>
  <c r="E545" i="14" s="1"/>
  <c r="D544" i="14"/>
  <c r="E544" i="14" s="1"/>
  <c r="D543" i="14"/>
  <c r="E543" i="14" s="1"/>
  <c r="E542" i="14"/>
  <c r="D542" i="14"/>
  <c r="D541" i="14"/>
  <c r="E541" i="14" s="1"/>
  <c r="E540" i="14"/>
  <c r="D540" i="14"/>
  <c r="D539" i="14"/>
  <c r="E539" i="14" s="1"/>
  <c r="D538" i="14"/>
  <c r="E538" i="14" s="1"/>
  <c r="D537" i="14"/>
  <c r="E537" i="14" s="1"/>
  <c r="D536" i="14"/>
  <c r="E536" i="14" s="1"/>
  <c r="D535" i="14"/>
  <c r="E535" i="14" s="1"/>
  <c r="E534" i="14"/>
  <c r="D534" i="14"/>
  <c r="D533" i="14"/>
  <c r="E533" i="14" s="1"/>
  <c r="E532" i="14"/>
  <c r="D532" i="14"/>
  <c r="D531" i="14"/>
  <c r="E531" i="14" s="1"/>
  <c r="D530" i="14"/>
  <c r="E530" i="14" s="1"/>
  <c r="D529" i="14"/>
  <c r="E529" i="14" s="1"/>
  <c r="D528" i="14"/>
  <c r="E528" i="14" s="1"/>
  <c r="D527" i="14"/>
  <c r="E527" i="14" s="1"/>
  <c r="E526" i="14"/>
  <c r="D526" i="14"/>
  <c r="D525" i="14"/>
  <c r="E525" i="14" s="1"/>
  <c r="E524" i="14"/>
  <c r="D524" i="14"/>
  <c r="D523" i="14"/>
  <c r="E523" i="14" s="1"/>
  <c r="D522" i="14"/>
  <c r="E522" i="14" s="1"/>
  <c r="D521" i="14"/>
  <c r="E521" i="14" s="1"/>
  <c r="D520" i="14"/>
  <c r="E520" i="14" s="1"/>
  <c r="D519" i="14"/>
  <c r="E519" i="14" s="1"/>
  <c r="E518" i="14"/>
  <c r="D518" i="14"/>
  <c r="D517" i="14"/>
  <c r="E517" i="14" s="1"/>
  <c r="E516" i="14"/>
  <c r="D516" i="14"/>
  <c r="D515" i="14"/>
  <c r="E515" i="14" s="1"/>
  <c r="D514" i="14"/>
  <c r="E514" i="14" s="1"/>
  <c r="D513" i="14"/>
  <c r="E513" i="14" s="1"/>
  <c r="D512" i="14"/>
  <c r="E512" i="14" s="1"/>
  <c r="D511" i="14"/>
  <c r="E511" i="14" s="1"/>
  <c r="E510" i="14"/>
  <c r="D510" i="14"/>
  <c r="D509" i="14"/>
  <c r="E509" i="14" s="1"/>
  <c r="E508" i="14"/>
  <c r="D508" i="14"/>
  <c r="D507" i="14"/>
  <c r="E507" i="14" s="1"/>
  <c r="D506" i="14"/>
  <c r="E506" i="14" s="1"/>
  <c r="D505" i="14"/>
  <c r="E505" i="14" s="1"/>
  <c r="D504" i="14"/>
  <c r="E504" i="14" s="1"/>
  <c r="D503" i="14"/>
  <c r="E503" i="14" s="1"/>
  <c r="E502" i="14"/>
  <c r="D502" i="14"/>
  <c r="D501" i="14"/>
  <c r="E501" i="14" s="1"/>
  <c r="E500" i="14"/>
  <c r="D500" i="14"/>
  <c r="D499" i="14"/>
  <c r="E499" i="14" s="1"/>
  <c r="D498" i="14"/>
  <c r="E498" i="14" s="1"/>
  <c r="D497" i="14"/>
  <c r="E497" i="14" s="1"/>
  <c r="D496" i="14"/>
  <c r="E496" i="14" s="1"/>
  <c r="D495" i="14"/>
  <c r="E495" i="14" s="1"/>
  <c r="E494" i="14"/>
  <c r="D494" i="14"/>
  <c r="D493" i="14"/>
  <c r="E493" i="14" s="1"/>
  <c r="E492" i="14"/>
  <c r="D492" i="14"/>
  <c r="D491" i="14"/>
  <c r="E491" i="14" s="1"/>
  <c r="D490" i="14"/>
  <c r="E490" i="14" s="1"/>
  <c r="D489" i="14"/>
  <c r="E489" i="14" s="1"/>
  <c r="D488" i="14"/>
  <c r="E488" i="14" s="1"/>
  <c r="D487" i="14"/>
  <c r="E487" i="14" s="1"/>
  <c r="E486" i="14"/>
  <c r="D486" i="14"/>
  <c r="D485" i="14"/>
  <c r="E485" i="14" s="1"/>
  <c r="E484" i="14"/>
  <c r="D484" i="14"/>
  <c r="D483" i="14"/>
  <c r="E483" i="14" s="1"/>
  <c r="D482" i="14"/>
  <c r="E482" i="14" s="1"/>
  <c r="D481" i="14"/>
  <c r="E481" i="14" s="1"/>
  <c r="D480" i="14"/>
  <c r="E480" i="14" s="1"/>
  <c r="D479" i="14"/>
  <c r="E479" i="14" s="1"/>
  <c r="E478" i="14"/>
  <c r="D478" i="14"/>
  <c r="D477" i="14"/>
  <c r="E477" i="14" s="1"/>
  <c r="E476" i="14"/>
  <c r="D476" i="14"/>
  <c r="D475" i="14"/>
  <c r="E475" i="14" s="1"/>
  <c r="D474" i="14"/>
  <c r="E474" i="14" s="1"/>
  <c r="D473" i="14"/>
  <c r="E473" i="14" s="1"/>
  <c r="D472" i="14"/>
  <c r="E472" i="14" s="1"/>
  <c r="D471" i="14"/>
  <c r="E471" i="14" s="1"/>
  <c r="E470" i="14"/>
  <c r="D470" i="14"/>
  <c r="D469" i="14"/>
  <c r="E469" i="14" s="1"/>
  <c r="E468" i="14"/>
  <c r="D468" i="14"/>
  <c r="D467" i="14"/>
  <c r="E467" i="14" s="1"/>
  <c r="D466" i="14"/>
  <c r="E466" i="14" s="1"/>
  <c r="D465" i="14"/>
  <c r="E465" i="14" s="1"/>
  <c r="D464" i="14"/>
  <c r="E464" i="14" s="1"/>
  <c r="D463" i="14"/>
  <c r="E463" i="14" s="1"/>
  <c r="E462" i="14"/>
  <c r="D462" i="14"/>
  <c r="D461" i="14"/>
  <c r="E461" i="14" s="1"/>
  <c r="E460" i="14"/>
  <c r="D460" i="14"/>
  <c r="D459" i="14"/>
  <c r="E459" i="14" s="1"/>
  <c r="D458" i="14"/>
  <c r="E458" i="14" s="1"/>
  <c r="D457" i="14"/>
  <c r="E457" i="14" s="1"/>
  <c r="D456" i="14"/>
  <c r="E456" i="14" s="1"/>
  <c r="D455" i="14"/>
  <c r="E455" i="14" s="1"/>
  <c r="E454" i="14"/>
  <c r="D454" i="14"/>
  <c r="D453" i="14"/>
  <c r="E453" i="14" s="1"/>
  <c r="E452" i="14"/>
  <c r="D452" i="14"/>
  <c r="D451" i="14"/>
  <c r="E451" i="14" s="1"/>
  <c r="D450" i="14"/>
  <c r="E450" i="14" s="1"/>
  <c r="D449" i="14"/>
  <c r="E449" i="14" s="1"/>
  <c r="D448" i="14"/>
  <c r="E448" i="14" s="1"/>
  <c r="D447" i="14"/>
  <c r="E447" i="14" s="1"/>
  <c r="E446" i="14"/>
  <c r="D446" i="14"/>
  <c r="D445" i="14"/>
  <c r="E445" i="14" s="1"/>
  <c r="E444" i="14"/>
  <c r="D444" i="14"/>
  <c r="D443" i="14"/>
  <c r="E443" i="14" s="1"/>
  <c r="D442" i="14"/>
  <c r="E442" i="14" s="1"/>
  <c r="D441" i="14"/>
  <c r="E441" i="14" s="1"/>
  <c r="D440" i="14"/>
  <c r="E440" i="14" s="1"/>
  <c r="D439" i="14"/>
  <c r="E439" i="14" s="1"/>
  <c r="E438" i="14"/>
  <c r="D438" i="14"/>
  <c r="D437" i="14"/>
  <c r="E437" i="14" s="1"/>
  <c r="E436" i="14"/>
  <c r="D436" i="14"/>
  <c r="D435" i="14"/>
  <c r="E435" i="14" s="1"/>
  <c r="D434" i="14"/>
  <c r="E434" i="14" s="1"/>
  <c r="D433" i="14"/>
  <c r="E433" i="14" s="1"/>
  <c r="D432" i="14"/>
  <c r="E432" i="14" s="1"/>
  <c r="D431" i="14"/>
  <c r="E431" i="14" s="1"/>
  <c r="E430" i="14"/>
  <c r="D430" i="14"/>
  <c r="D429" i="14"/>
  <c r="E429" i="14" s="1"/>
  <c r="E428" i="14"/>
  <c r="D428" i="14"/>
  <c r="D427" i="14"/>
  <c r="E427" i="14" s="1"/>
  <c r="D426" i="14"/>
  <c r="E426" i="14" s="1"/>
  <c r="D425" i="14"/>
  <c r="E425" i="14" s="1"/>
  <c r="D424" i="14"/>
  <c r="E424" i="14" s="1"/>
  <c r="D423" i="14"/>
  <c r="E423" i="14" s="1"/>
  <c r="E422" i="14"/>
  <c r="D422" i="14"/>
  <c r="D421" i="14"/>
  <c r="E421" i="14" s="1"/>
  <c r="E420" i="14"/>
  <c r="D420" i="14"/>
  <c r="D419" i="14"/>
  <c r="E419" i="14" s="1"/>
  <c r="D418" i="14"/>
  <c r="E418" i="14" s="1"/>
  <c r="D417" i="14"/>
  <c r="E417" i="14" s="1"/>
  <c r="D416" i="14"/>
  <c r="E416" i="14" s="1"/>
  <c r="D415" i="14"/>
  <c r="E415" i="14" s="1"/>
  <c r="E414" i="14"/>
  <c r="D414" i="14"/>
  <c r="D413" i="14"/>
  <c r="E413" i="14" s="1"/>
  <c r="E412" i="14"/>
  <c r="D412" i="14"/>
  <c r="D411" i="14"/>
  <c r="E411" i="14" s="1"/>
  <c r="D410" i="14"/>
  <c r="E410" i="14" s="1"/>
  <c r="D409" i="14"/>
  <c r="E409" i="14" s="1"/>
  <c r="D408" i="14"/>
  <c r="E408" i="14" s="1"/>
  <c r="D407" i="14"/>
  <c r="E407" i="14" s="1"/>
  <c r="E406" i="14"/>
  <c r="D406" i="14"/>
  <c r="D405" i="14"/>
  <c r="E405" i="14" s="1"/>
  <c r="E404" i="14"/>
  <c r="D404" i="14"/>
  <c r="D403" i="14"/>
  <c r="E403" i="14" s="1"/>
  <c r="D402" i="14"/>
  <c r="E402" i="14" s="1"/>
  <c r="D401" i="14"/>
  <c r="E401" i="14" s="1"/>
  <c r="D400" i="14"/>
  <c r="E400" i="14" s="1"/>
  <c r="D399" i="14"/>
  <c r="E399" i="14" s="1"/>
  <c r="E398" i="14"/>
  <c r="D398" i="14"/>
  <c r="D397" i="14"/>
  <c r="E397" i="14" s="1"/>
  <c r="E396" i="14"/>
  <c r="D396" i="14"/>
  <c r="D395" i="14"/>
  <c r="E395" i="14" s="1"/>
  <c r="D394" i="14"/>
  <c r="E394" i="14" s="1"/>
  <c r="D393" i="14"/>
  <c r="E393" i="14" s="1"/>
  <c r="D392" i="14"/>
  <c r="E392" i="14" s="1"/>
  <c r="D391" i="14"/>
  <c r="E391" i="14" s="1"/>
  <c r="E390" i="14"/>
  <c r="D390" i="14"/>
  <c r="D389" i="14"/>
  <c r="E389" i="14" s="1"/>
  <c r="E388" i="14"/>
  <c r="D388" i="14"/>
  <c r="D387" i="14"/>
  <c r="E387" i="14" s="1"/>
  <c r="D386" i="14"/>
  <c r="E386" i="14" s="1"/>
  <c r="D385" i="14"/>
  <c r="E385" i="14" s="1"/>
  <c r="D384" i="14"/>
  <c r="E384" i="14" s="1"/>
  <c r="D383" i="14"/>
  <c r="E383" i="14" s="1"/>
  <c r="E382" i="14"/>
  <c r="D382" i="14"/>
  <c r="D381" i="14"/>
  <c r="E381" i="14" s="1"/>
  <c r="E380" i="14"/>
  <c r="D380" i="14"/>
  <c r="D379" i="14"/>
  <c r="E379" i="14" s="1"/>
  <c r="D378" i="14"/>
  <c r="E378" i="14" s="1"/>
  <c r="D377" i="14"/>
  <c r="E377" i="14" s="1"/>
  <c r="D376" i="14"/>
  <c r="E376" i="14" s="1"/>
  <c r="D375" i="14"/>
  <c r="E375" i="14" s="1"/>
  <c r="E374" i="14"/>
  <c r="D374" i="14"/>
  <c r="D373" i="14"/>
  <c r="E373" i="14" s="1"/>
  <c r="E372" i="14"/>
  <c r="D372" i="14"/>
  <c r="D371" i="14"/>
  <c r="E371" i="14" s="1"/>
  <c r="D370" i="14"/>
  <c r="E370" i="14" s="1"/>
  <c r="D369" i="14"/>
  <c r="E369" i="14" s="1"/>
  <c r="D368" i="14"/>
  <c r="E368" i="14" s="1"/>
  <c r="D367" i="14"/>
  <c r="E367" i="14" s="1"/>
  <c r="E366" i="14"/>
  <c r="D366" i="14"/>
  <c r="D365" i="14"/>
  <c r="E365" i="14" s="1"/>
  <c r="E364" i="14"/>
  <c r="D364" i="14"/>
  <c r="D363" i="14"/>
  <c r="E363" i="14" s="1"/>
  <c r="D362" i="14"/>
  <c r="E362" i="14" s="1"/>
  <c r="D361" i="14"/>
  <c r="E361" i="14" s="1"/>
  <c r="D360" i="14"/>
  <c r="E360" i="14" s="1"/>
  <c r="D359" i="14"/>
  <c r="E359" i="14" s="1"/>
  <c r="E358" i="14"/>
  <c r="D358" i="14"/>
  <c r="D357" i="14"/>
  <c r="E357" i="14" s="1"/>
  <c r="E356" i="14"/>
  <c r="D356" i="14"/>
  <c r="D355" i="14"/>
  <c r="E355" i="14" s="1"/>
  <c r="D354" i="14"/>
  <c r="E354" i="14" s="1"/>
  <c r="D353" i="14"/>
  <c r="E353" i="14" s="1"/>
  <c r="D352" i="14"/>
  <c r="E352" i="14" s="1"/>
  <c r="D351" i="14"/>
  <c r="E351" i="14" s="1"/>
  <c r="E350" i="14"/>
  <c r="D350" i="14"/>
  <c r="D349" i="14"/>
  <c r="E349" i="14" s="1"/>
  <c r="D348" i="14"/>
  <c r="E348" i="14" s="1"/>
  <c r="D347" i="14"/>
  <c r="E347" i="14" s="1"/>
  <c r="D346" i="14"/>
  <c r="E346" i="14" s="1"/>
  <c r="D345" i="14"/>
  <c r="E345" i="14" s="1"/>
  <c r="D344" i="14"/>
  <c r="E344" i="14" s="1"/>
  <c r="D343" i="14"/>
  <c r="E343" i="14" s="1"/>
  <c r="E342" i="14"/>
  <c r="D342" i="14"/>
  <c r="D341" i="14"/>
  <c r="E341" i="14" s="1"/>
  <c r="D340" i="14"/>
  <c r="E340" i="14" s="1"/>
  <c r="D339" i="14"/>
  <c r="E339" i="14" s="1"/>
  <c r="D338" i="14"/>
  <c r="E338" i="14" s="1"/>
  <c r="D337" i="14"/>
  <c r="E337" i="14" s="1"/>
  <c r="D336" i="14"/>
  <c r="E336" i="14" s="1"/>
  <c r="D335" i="14"/>
  <c r="E335" i="14" s="1"/>
  <c r="E334" i="14"/>
  <c r="D334" i="14"/>
  <c r="D333" i="14"/>
  <c r="E333" i="14" s="1"/>
  <c r="D332" i="14"/>
  <c r="E332" i="14" s="1"/>
  <c r="D331" i="14"/>
  <c r="E331" i="14" s="1"/>
  <c r="D330" i="14"/>
  <c r="E330" i="14" s="1"/>
  <c r="D329" i="14"/>
  <c r="E329" i="14" s="1"/>
  <c r="D328" i="14"/>
  <c r="E328" i="14" s="1"/>
  <c r="D327" i="14"/>
  <c r="E327" i="14" s="1"/>
  <c r="E326" i="14"/>
  <c r="D326" i="14"/>
  <c r="D325" i="14"/>
  <c r="E325" i="14" s="1"/>
  <c r="D324" i="14"/>
  <c r="E324" i="14" s="1"/>
  <c r="D323" i="14"/>
  <c r="E323" i="14" s="1"/>
  <c r="D322" i="14"/>
  <c r="E322" i="14" s="1"/>
  <c r="D321" i="14"/>
  <c r="E321" i="14" s="1"/>
  <c r="D320" i="14"/>
  <c r="E320" i="14" s="1"/>
  <c r="D319" i="14"/>
  <c r="E319" i="14" s="1"/>
  <c r="E318" i="14"/>
  <c r="D318" i="14"/>
  <c r="D317" i="14"/>
  <c r="E317" i="14" s="1"/>
  <c r="D316" i="14"/>
  <c r="E316" i="14" s="1"/>
  <c r="D315" i="14"/>
  <c r="E315" i="14" s="1"/>
  <c r="D314" i="14"/>
  <c r="E314" i="14" s="1"/>
  <c r="D313" i="14"/>
  <c r="E313" i="14" s="1"/>
  <c r="D312" i="14"/>
  <c r="E312" i="14" s="1"/>
  <c r="D311" i="14"/>
  <c r="E311" i="14" s="1"/>
  <c r="E310" i="14"/>
  <c r="D310" i="14"/>
  <c r="D309" i="14"/>
  <c r="E309" i="14" s="1"/>
  <c r="D308" i="14"/>
  <c r="E308" i="14" s="1"/>
  <c r="D307" i="14"/>
  <c r="E307" i="14" s="1"/>
  <c r="D306" i="14"/>
  <c r="E306" i="14" s="1"/>
  <c r="D305" i="14"/>
  <c r="E305" i="14" s="1"/>
  <c r="D304" i="14"/>
  <c r="E304" i="14" s="1"/>
  <c r="D303" i="14"/>
  <c r="E303" i="14" s="1"/>
  <c r="E302" i="14"/>
  <c r="D302" i="14"/>
  <c r="D301" i="14"/>
  <c r="E301" i="14" s="1"/>
  <c r="D300" i="14"/>
  <c r="E300" i="14" s="1"/>
  <c r="D299" i="14"/>
  <c r="E299" i="14" s="1"/>
  <c r="D298" i="14"/>
  <c r="E298" i="14" s="1"/>
  <c r="D297" i="14"/>
  <c r="E297" i="14" s="1"/>
  <c r="D296" i="14"/>
  <c r="E296" i="14" s="1"/>
  <c r="D295" i="14"/>
  <c r="E295" i="14" s="1"/>
  <c r="E294" i="14"/>
  <c r="D294" i="14"/>
  <c r="D293" i="14"/>
  <c r="E293" i="14" s="1"/>
  <c r="D292" i="14"/>
  <c r="E292" i="14" s="1"/>
  <c r="D291" i="14"/>
  <c r="E291" i="14" s="1"/>
  <c r="D290" i="14"/>
  <c r="E290" i="14" s="1"/>
  <c r="E289" i="14"/>
  <c r="D289" i="14"/>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E113" i="14"/>
  <c r="D113" i="14"/>
  <c r="D112" i="14"/>
  <c r="E112" i="14" s="1"/>
  <c r="E111" i="14"/>
  <c r="D111" i="14"/>
  <c r="D110" i="14"/>
  <c r="E110" i="14" s="1"/>
  <c r="D109" i="14"/>
  <c r="E109" i="14" s="1"/>
  <c r="D108" i="14"/>
  <c r="E108" i="14" s="1"/>
  <c r="D107" i="14"/>
  <c r="E107" i="14" s="1"/>
  <c r="D106" i="14"/>
  <c r="E106" i="14" s="1"/>
  <c r="E105" i="14"/>
  <c r="D105" i="14"/>
  <c r="D104" i="14"/>
  <c r="E104" i="14" s="1"/>
  <c r="E103" i="14"/>
  <c r="D103" i="14"/>
  <c r="D102" i="14"/>
  <c r="E102" i="14" s="1"/>
  <c r="D101" i="14"/>
  <c r="E101" i="14" s="1"/>
  <c r="D100" i="14"/>
  <c r="E100" i="14" s="1"/>
  <c r="D99" i="14"/>
  <c r="E99" i="14" s="1"/>
  <c r="E98" i="14"/>
  <c r="D98" i="14"/>
  <c r="J97" i="14"/>
  <c r="E97" i="14"/>
  <c r="D97" i="14"/>
  <c r="O96" i="14"/>
  <c r="J96" i="14"/>
  <c r="D96" i="14"/>
  <c r="E96" i="14" s="1"/>
  <c r="J95" i="14"/>
  <c r="E95" i="14"/>
  <c r="D95" i="14"/>
  <c r="J94" i="14"/>
  <c r="E94" i="14"/>
  <c r="D94" i="14"/>
  <c r="J93" i="14"/>
  <c r="D93" i="14"/>
  <c r="E93" i="14" s="1"/>
  <c r="O92" i="14"/>
  <c r="J92" i="14"/>
  <c r="D92" i="14"/>
  <c r="E92" i="14" s="1"/>
  <c r="O91" i="14"/>
  <c r="J91" i="14"/>
  <c r="E91" i="14"/>
  <c r="D91" i="14"/>
  <c r="J90" i="14"/>
  <c r="E90" i="14"/>
  <c r="D90" i="14"/>
  <c r="J89" i="14"/>
  <c r="D89" i="14"/>
  <c r="E89" i="14" s="1"/>
  <c r="O88" i="14"/>
  <c r="J88" i="14"/>
  <c r="D88" i="14"/>
  <c r="E88" i="14" s="1"/>
  <c r="O87" i="14"/>
  <c r="J87" i="14"/>
  <c r="D87" i="14"/>
  <c r="E87" i="14" s="1"/>
  <c r="J86" i="14"/>
  <c r="E86" i="14"/>
  <c r="D86" i="14"/>
  <c r="J85" i="14"/>
  <c r="D85" i="14"/>
  <c r="E85" i="14" s="1"/>
  <c r="O84" i="14"/>
  <c r="J84" i="14"/>
  <c r="D84" i="14"/>
  <c r="E84" i="14" s="1"/>
  <c r="O83" i="14"/>
  <c r="J83" i="14"/>
  <c r="E83" i="14"/>
  <c r="D83" i="14"/>
  <c r="J82" i="14"/>
  <c r="E82" i="14"/>
  <c r="D82" i="14"/>
  <c r="J81" i="14"/>
  <c r="D81" i="14"/>
  <c r="E81" i="14" s="1"/>
  <c r="O80" i="14"/>
  <c r="J80" i="14"/>
  <c r="D80" i="14"/>
  <c r="E80" i="14" s="1"/>
  <c r="O79" i="14"/>
  <c r="J79" i="14"/>
  <c r="E79" i="14"/>
  <c r="D79" i="14"/>
  <c r="J78" i="14"/>
  <c r="E78" i="14"/>
  <c r="D78" i="14"/>
  <c r="J77" i="14"/>
  <c r="D77" i="14"/>
  <c r="E77" i="14" s="1"/>
  <c r="O76" i="14"/>
  <c r="J76" i="14"/>
  <c r="D76" i="14"/>
  <c r="E76" i="14" s="1"/>
  <c r="O75" i="14"/>
  <c r="J75" i="14"/>
  <c r="E75" i="14"/>
  <c r="D75" i="14"/>
  <c r="J74" i="14"/>
  <c r="E74" i="14"/>
  <c r="D74" i="14"/>
  <c r="J73" i="14"/>
  <c r="D73" i="14"/>
  <c r="E73" i="14" s="1"/>
  <c r="O72" i="14"/>
  <c r="J72" i="14"/>
  <c r="D72" i="14"/>
  <c r="E72" i="14" s="1"/>
  <c r="O71" i="14"/>
  <c r="J71" i="14"/>
  <c r="E71" i="14"/>
  <c r="D71" i="14"/>
  <c r="J70" i="14"/>
  <c r="E70" i="14"/>
  <c r="D70" i="14"/>
  <c r="J69" i="14"/>
  <c r="D69" i="14"/>
  <c r="E69" i="14" s="1"/>
  <c r="O68" i="14"/>
  <c r="J68" i="14"/>
  <c r="D68" i="14"/>
  <c r="E68" i="14" s="1"/>
  <c r="O67" i="14"/>
  <c r="J67" i="14"/>
  <c r="E67" i="14"/>
  <c r="D67" i="14"/>
  <c r="O66" i="14"/>
  <c r="J66" i="14"/>
  <c r="D66" i="14"/>
  <c r="E66" i="14" s="1"/>
  <c r="O65" i="14"/>
  <c r="J65" i="14"/>
  <c r="E65" i="14"/>
  <c r="D65" i="14"/>
  <c r="O64" i="14"/>
  <c r="J64" i="14"/>
  <c r="D64" i="14"/>
  <c r="E64" i="14" s="1"/>
  <c r="O63" i="14"/>
  <c r="J63" i="14"/>
  <c r="E63" i="14"/>
  <c r="D63" i="14"/>
  <c r="O62" i="14"/>
  <c r="J62" i="14"/>
  <c r="D62" i="14"/>
  <c r="E62" i="14" s="1"/>
  <c r="O61" i="14"/>
  <c r="J61" i="14"/>
  <c r="E61" i="14"/>
  <c r="D61" i="14"/>
  <c r="O60" i="14"/>
  <c r="J60" i="14"/>
  <c r="D60" i="14"/>
  <c r="E60" i="14" s="1"/>
  <c r="O59" i="14"/>
  <c r="J59" i="14"/>
  <c r="E59" i="14"/>
  <c r="D59" i="14"/>
  <c r="O58" i="14"/>
  <c r="J58" i="14"/>
  <c r="D58" i="14"/>
  <c r="E58" i="14" s="1"/>
  <c r="O57" i="14"/>
  <c r="J57" i="14"/>
  <c r="E57" i="14"/>
  <c r="D57" i="14"/>
  <c r="O56" i="14"/>
  <c r="J56" i="14"/>
  <c r="D56" i="14"/>
  <c r="E56" i="14" s="1"/>
  <c r="O55" i="14"/>
  <c r="J55" i="14"/>
  <c r="E55" i="14"/>
  <c r="D55" i="14"/>
  <c r="O54" i="14"/>
  <c r="J54" i="14"/>
  <c r="D54" i="14"/>
  <c r="E54" i="14" s="1"/>
  <c r="O53" i="14"/>
  <c r="J53" i="14"/>
  <c r="E53" i="14"/>
  <c r="D53" i="14"/>
  <c r="O52" i="14"/>
  <c r="J52" i="14"/>
  <c r="D52" i="14"/>
  <c r="E52" i="14" s="1"/>
  <c r="O51" i="14"/>
  <c r="J51" i="14"/>
  <c r="E51" i="14"/>
  <c r="D51" i="14"/>
  <c r="O50" i="14"/>
  <c r="J50" i="14"/>
  <c r="D50" i="14"/>
  <c r="E50" i="14" s="1"/>
  <c r="O49" i="14"/>
  <c r="J49" i="14"/>
  <c r="E49" i="14"/>
  <c r="D49" i="14"/>
  <c r="O48" i="14"/>
  <c r="J48" i="14"/>
  <c r="D48" i="14"/>
  <c r="E48" i="14" s="1"/>
  <c r="O47" i="14"/>
  <c r="J47" i="14"/>
  <c r="E47" i="14"/>
  <c r="D47" i="14"/>
  <c r="O46" i="14"/>
  <c r="J46" i="14"/>
  <c r="D46" i="14"/>
  <c r="E46" i="14" s="1"/>
  <c r="O45" i="14"/>
  <c r="J45" i="14"/>
  <c r="E45" i="14"/>
  <c r="D45" i="14"/>
  <c r="O44" i="14"/>
  <c r="J44" i="14"/>
  <c r="D44" i="14"/>
  <c r="E44" i="14" s="1"/>
  <c r="O43" i="14"/>
  <c r="J43" i="14"/>
  <c r="E43" i="14"/>
  <c r="D43" i="14"/>
  <c r="O42" i="14"/>
  <c r="J42" i="14"/>
  <c r="D42" i="14"/>
  <c r="E42" i="14" s="1"/>
  <c r="O41" i="14"/>
  <c r="J41" i="14"/>
  <c r="E41" i="14"/>
  <c r="D41" i="14"/>
  <c r="O40" i="14"/>
  <c r="J40" i="14"/>
  <c r="D40" i="14"/>
  <c r="E40" i="14" s="1"/>
  <c r="O39" i="14"/>
  <c r="J39" i="14"/>
  <c r="E39" i="14"/>
  <c r="D39" i="14"/>
  <c r="O38" i="14"/>
  <c r="J38" i="14"/>
  <c r="D38" i="14"/>
  <c r="E38" i="14" s="1"/>
  <c r="O37" i="14"/>
  <c r="J37" i="14"/>
  <c r="E37" i="14"/>
  <c r="D37" i="14"/>
  <c r="O36" i="14"/>
  <c r="J36" i="14"/>
  <c r="D36" i="14"/>
  <c r="E36" i="14" s="1"/>
  <c r="O35" i="14"/>
  <c r="J35" i="14"/>
  <c r="E35" i="14"/>
  <c r="D35" i="14"/>
  <c r="O34" i="14"/>
  <c r="J34" i="14"/>
  <c r="D34" i="14"/>
  <c r="E34" i="14" s="1"/>
  <c r="O33" i="14"/>
  <c r="J33" i="14"/>
  <c r="E33" i="14"/>
  <c r="D33" i="14"/>
  <c r="O32" i="14"/>
  <c r="J32" i="14"/>
  <c r="D32" i="14"/>
  <c r="E32" i="14" s="1"/>
  <c r="O31" i="14"/>
  <c r="J31" i="14"/>
  <c r="E31" i="14"/>
  <c r="D31" i="14"/>
  <c r="O30" i="14"/>
  <c r="J30" i="14"/>
  <c r="D30" i="14"/>
  <c r="E30" i="14" s="1"/>
  <c r="O29" i="14"/>
  <c r="J29" i="14"/>
  <c r="E29" i="14"/>
  <c r="D29" i="14"/>
  <c r="O28" i="14"/>
  <c r="J28" i="14"/>
  <c r="D28" i="14"/>
  <c r="E28" i="14" s="1"/>
  <c r="O27" i="14"/>
  <c r="J27" i="14"/>
  <c r="E27" i="14"/>
  <c r="D27" i="14"/>
  <c r="O26" i="14"/>
  <c r="J26" i="14"/>
  <c r="D26" i="14"/>
  <c r="E26" i="14" s="1"/>
  <c r="O25" i="14"/>
  <c r="J25" i="14"/>
  <c r="E25" i="14"/>
  <c r="D25" i="14"/>
  <c r="J24" i="14"/>
  <c r="D24" i="14"/>
  <c r="E24" i="14" s="1"/>
  <c r="O23" i="14"/>
  <c r="J23" i="14"/>
  <c r="D23" i="14"/>
  <c r="E23" i="14" s="1"/>
  <c r="J22" i="14"/>
  <c r="D22" i="14"/>
  <c r="E22" i="14" s="1"/>
  <c r="J21" i="14"/>
  <c r="D21" i="14"/>
  <c r="E21" i="14" s="1"/>
  <c r="O20" i="14"/>
  <c r="J20" i="14"/>
  <c r="E20" i="14"/>
  <c r="D20" i="14"/>
  <c r="O19" i="14"/>
  <c r="J19" i="14"/>
  <c r="E19" i="14"/>
  <c r="D19" i="14"/>
  <c r="J18" i="14"/>
  <c r="D18" i="14"/>
  <c r="E18" i="14" s="1"/>
  <c r="O17" i="14"/>
  <c r="J17" i="14"/>
  <c r="D17" i="14"/>
  <c r="E17" i="14" s="1"/>
  <c r="AH16" i="14"/>
  <c r="AF16" i="14"/>
  <c r="AD16" i="14"/>
  <c r="O16" i="14"/>
  <c r="J16" i="14"/>
  <c r="E16" i="14"/>
  <c r="D16" i="14"/>
  <c r="O15" i="14"/>
  <c r="J15" i="14"/>
  <c r="E15" i="14"/>
  <c r="D15" i="14"/>
  <c r="J14" i="14"/>
  <c r="D14" i="14"/>
  <c r="E14" i="14" s="1"/>
  <c r="J13" i="14"/>
  <c r="D13" i="14"/>
  <c r="E13" i="14" s="1"/>
  <c r="O12" i="14"/>
  <c r="J12" i="14"/>
  <c r="D12" i="14"/>
  <c r="E12" i="14" s="1"/>
  <c r="O11" i="14"/>
  <c r="J11" i="14"/>
  <c r="E11" i="14"/>
  <c r="D11" i="14"/>
  <c r="J10" i="14"/>
  <c r="D10" i="14"/>
  <c r="E10" i="14" s="1"/>
  <c r="O9" i="14"/>
  <c r="J9" i="14"/>
  <c r="E9" i="14"/>
  <c r="D9" i="14"/>
  <c r="O8" i="14"/>
  <c r="J8" i="14"/>
  <c r="E8" i="14"/>
  <c r="D8" i="14"/>
  <c r="O7" i="14"/>
  <c r="J7" i="14"/>
  <c r="E7" i="14"/>
  <c r="D7" i="14"/>
  <c r="J6" i="14"/>
  <c r="D6" i="14"/>
  <c r="E6" i="14" s="1"/>
  <c r="O5" i="14"/>
  <c r="J5" i="14"/>
  <c r="D5" i="14"/>
  <c r="E5" i="14" s="1"/>
  <c r="O4" i="14"/>
  <c r="J4" i="14"/>
  <c r="E4" i="14"/>
  <c r="D4" i="14"/>
  <c r="O3" i="14"/>
  <c r="J3" i="14"/>
  <c r="E3" i="14"/>
  <c r="D3" i="14"/>
  <c r="Y2" i="14"/>
  <c r="X2" i="14"/>
  <c r="W2" i="14"/>
  <c r="R2" i="14" a="1"/>
  <c r="R2" i="14" s="1"/>
  <c r="Q2" i="14" s="1" a="1"/>
  <c r="Q2" i="14" s="1"/>
  <c r="O2" i="14"/>
  <c r="N2" i="14"/>
  <c r="N2" i="14" a="1"/>
  <c r="O94" i="14" s="1"/>
  <c r="K2" i="14" a="1"/>
  <c r="J2" i="14"/>
  <c r="H2" i="14" a="1"/>
  <c r="H2" i="14" s="1"/>
  <c r="G2" i="14"/>
  <c r="G2" i="14" a="1"/>
  <c r="D2" i="14"/>
  <c r="E2" i="14" s="1"/>
  <c r="A2" i="14" a="1"/>
  <c r="A2" i="14" s="1"/>
  <c r="B2" i="14" s="1" a="1"/>
  <c r="B2" i="14" s="1"/>
  <c r="AB48" i="12"/>
  <c r="N53" i="11"/>
  <c r="I49" i="11"/>
  <c r="G49" i="11"/>
  <c r="E49" i="11"/>
  <c r="G48" i="11"/>
  <c r="E48" i="11"/>
  <c r="I48" i="11" s="1"/>
  <c r="G47" i="11"/>
  <c r="I47" i="11" s="1"/>
  <c r="E47" i="11"/>
  <c r="P46" i="11"/>
  <c r="P45" i="11"/>
  <c r="G44" i="11"/>
  <c r="I44" i="11" s="1"/>
  <c r="E44" i="11"/>
  <c r="G43" i="11"/>
  <c r="E43" i="11"/>
  <c r="I43" i="11" s="1"/>
  <c r="G42" i="11"/>
  <c r="E42" i="11"/>
  <c r="I42" i="11" s="1"/>
  <c r="G41" i="11"/>
  <c r="I41" i="11" s="1"/>
  <c r="E41" i="11"/>
  <c r="G40" i="11"/>
  <c r="I40" i="11" s="1"/>
  <c r="E40" i="11"/>
  <c r="G39" i="11"/>
  <c r="E39" i="11"/>
  <c r="I39" i="11" s="1"/>
  <c r="G38" i="11"/>
  <c r="E38" i="11"/>
  <c r="I38" i="11" s="1"/>
  <c r="P37" i="11"/>
  <c r="P36" i="11"/>
  <c r="G35" i="11"/>
  <c r="I35" i="11" s="1"/>
  <c r="E35" i="11"/>
  <c r="G34" i="11"/>
  <c r="I34" i="11" s="1"/>
  <c r="E34" i="11"/>
  <c r="G33" i="11"/>
  <c r="E33" i="11"/>
  <c r="I33" i="11" s="1"/>
  <c r="G32" i="11"/>
  <c r="E32" i="11"/>
  <c r="I32" i="11" s="1"/>
  <c r="G31" i="11"/>
  <c r="I31" i="11" s="1"/>
  <c r="E31" i="11"/>
  <c r="P30" i="11"/>
  <c r="P29" i="11"/>
  <c r="G28" i="11"/>
  <c r="I28" i="11" s="1"/>
  <c r="E28" i="11"/>
  <c r="G27" i="11"/>
  <c r="E27" i="11"/>
  <c r="I27" i="11" s="1"/>
  <c r="G26" i="11"/>
  <c r="E26" i="11"/>
  <c r="I26" i="11" s="1"/>
  <c r="G25" i="11"/>
  <c r="I25" i="11" s="1"/>
  <c r="E25" i="11"/>
  <c r="G24" i="11"/>
  <c r="I24" i="11" s="1"/>
  <c r="E24" i="11"/>
  <c r="I23" i="11"/>
  <c r="G23" i="11"/>
  <c r="E23" i="11"/>
  <c r="G22" i="11"/>
  <c r="E22" i="11"/>
  <c r="I22" i="11" s="1"/>
  <c r="G21" i="11"/>
  <c r="I21" i="11" s="1"/>
  <c r="E21" i="11"/>
  <c r="P20" i="11"/>
  <c r="P19" i="11"/>
  <c r="G18" i="11"/>
  <c r="I18" i="11" s="1"/>
  <c r="E18" i="11"/>
  <c r="G17" i="11"/>
  <c r="E17" i="11"/>
  <c r="I17" i="11" s="1"/>
  <c r="G16" i="11"/>
  <c r="E16" i="11"/>
  <c r="E51" i="11" s="1"/>
  <c r="G15" i="11"/>
  <c r="I15" i="11" s="1"/>
  <c r="E15" i="11"/>
  <c r="G14" i="11"/>
  <c r="I14" i="11" s="1"/>
  <c r="E14" i="11"/>
  <c r="N50" i="10"/>
  <c r="G17" i="10"/>
  <c r="I17" i="10" s="1"/>
  <c r="E17" i="10"/>
  <c r="G16" i="10"/>
  <c r="I16" i="10" s="1"/>
  <c r="E16" i="10"/>
  <c r="G15" i="10"/>
  <c r="E15" i="10"/>
  <c r="I15" i="10" s="1"/>
  <c r="G14" i="10"/>
  <c r="E14" i="10"/>
  <c r="E19" i="10" s="1"/>
  <c r="G13" i="10"/>
  <c r="G19" i="10" s="1"/>
  <c r="E13" i="10"/>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c r="X802" i="6" a="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c r="L802" i="6" a="1"/>
  <c r="K802" i="6" a="1"/>
  <c r="K802" i="6" s="1"/>
  <c r="AI801" i="6" a="1"/>
  <c r="AI801" i="6" s="1"/>
  <c r="AH801" i="6"/>
  <c r="AH801" i="6" a="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c r="R801" i="6" a="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c r="AD800" i="6" a="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c r="N800" i="6" a="1"/>
  <c r="M800" i="6" a="1"/>
  <c r="M800" i="6" s="1"/>
  <c r="L800" i="6" a="1"/>
  <c r="L800" i="6" s="1"/>
  <c r="K800" i="6" a="1"/>
  <c r="K800" i="6" s="1"/>
  <c r="AI799" i="6" a="1"/>
  <c r="AI799" i="6" s="1"/>
  <c r="AH799" i="6"/>
  <c r="AH799" i="6" a="1"/>
  <c r="AG799" i="6" a="1"/>
  <c r="AG799" i="6" s="1"/>
  <c r="AF799" i="6" a="1"/>
  <c r="AF799" i="6" s="1"/>
  <c r="AE799" i="6" a="1"/>
  <c r="AE799" i="6" s="1"/>
  <c r="AD799" i="6" a="1"/>
  <c r="AD799" i="6" s="1"/>
  <c r="AC799" i="6" a="1"/>
  <c r="AC799" i="6" s="1"/>
  <c r="AB799" i="6" a="1"/>
  <c r="AB799" i="6" s="1"/>
  <c r="AA799" i="6" a="1"/>
  <c r="AA799" i="6" s="1"/>
  <c r="Z799" i="6"/>
  <c r="Z799" i="6" a="1"/>
  <c r="Y799" i="6" a="1"/>
  <c r="Y799" i="6" s="1"/>
  <c r="X799" i="6" a="1"/>
  <c r="X799" i="6" s="1"/>
  <c r="W799" i="6" a="1"/>
  <c r="W799" i="6" s="1"/>
  <c r="V799" i="6" a="1"/>
  <c r="V799" i="6" s="1"/>
  <c r="U799" i="6" a="1"/>
  <c r="U799" i="6" s="1"/>
  <c r="T799" i="6" a="1"/>
  <c r="T799" i="6" s="1"/>
  <c r="S799" i="6" a="1"/>
  <c r="S799" i="6" s="1"/>
  <c r="R799" i="6" a="1"/>
  <c r="R799" i="6" s="1"/>
  <c r="Q799" i="6" a="1"/>
  <c r="Q799" i="6" s="1"/>
  <c r="P799" i="6"/>
  <c r="P799" i="6" a="1"/>
  <c r="O799" i="6" a="1"/>
  <c r="O799" i="6" s="1"/>
  <c r="N799" i="6" a="1"/>
  <c r="N799" i="6" s="1"/>
  <c r="M799" i="6" a="1"/>
  <c r="M799" i="6" s="1"/>
  <c r="L799" i="6" a="1"/>
  <c r="L799" i="6" s="1"/>
  <c r="K799" i="6" a="1"/>
  <c r="K799" i="6" s="1"/>
  <c r="AI798" i="6" a="1"/>
  <c r="AI798" i="6" s="1"/>
  <c r="AH798" i="6" a="1"/>
  <c r="AH798" i="6" s="1"/>
  <c r="AG798" i="6" a="1"/>
  <c r="AG798" i="6" s="1"/>
  <c r="AF798" i="6" a="1"/>
  <c r="AF798" i="6" s="1"/>
  <c r="AE798" i="6"/>
  <c r="AE798" i="6" a="1"/>
  <c r="AD798" i="6" a="1"/>
  <c r="AD798" i="6" s="1"/>
  <c r="AC798" i="6" a="1"/>
  <c r="AC798" i="6" s="1"/>
  <c r="AB798" i="6" a="1"/>
  <c r="AB798" i="6" s="1"/>
  <c r="AA798" i="6"/>
  <c r="AA798" i="6" a="1"/>
  <c r="Z798" i="6" a="1"/>
  <c r="Z798" i="6" s="1"/>
  <c r="Y798" i="6" a="1"/>
  <c r="Y798" i="6" s="1"/>
  <c r="X798" i="6" a="1"/>
  <c r="X798" i="6" s="1"/>
  <c r="W798" i="6"/>
  <c r="W798" i="6" a="1"/>
  <c r="V798" i="6" a="1"/>
  <c r="V798" i="6" s="1"/>
  <c r="U798" i="6" a="1"/>
  <c r="U798" i="6" s="1"/>
  <c r="T798" i="6" a="1"/>
  <c r="T798" i="6" s="1"/>
  <c r="S798" i="6"/>
  <c r="S798" i="6" a="1"/>
  <c r="R798" i="6" a="1"/>
  <c r="R798" i="6" s="1"/>
  <c r="Q798" i="6" a="1"/>
  <c r="Q798" i="6" s="1"/>
  <c r="P798" i="6" a="1"/>
  <c r="P798" i="6" s="1"/>
  <c r="O798" i="6"/>
  <c r="O798" i="6" a="1"/>
  <c r="N798" i="6" a="1"/>
  <c r="N798" i="6" s="1"/>
  <c r="M798" i="6" a="1"/>
  <c r="M798" i="6" s="1"/>
  <c r="L798" i="6" a="1"/>
  <c r="L798" i="6" s="1"/>
  <c r="K798" i="6"/>
  <c r="K798" i="6" a="1"/>
  <c r="AI797" i="6"/>
  <c r="AI797" i="6" a="1"/>
  <c r="AH797" i="6" a="1"/>
  <c r="AH797" i="6" s="1"/>
  <c r="AG797" i="6" a="1"/>
  <c r="AG797" i="6" s="1"/>
  <c r="AF797" i="6" a="1"/>
  <c r="AF797" i="6" s="1"/>
  <c r="AE797" i="6"/>
  <c r="AE797" i="6" a="1"/>
  <c r="AD797" i="6" a="1"/>
  <c r="AD797" i="6" s="1"/>
  <c r="AC797" i="6" a="1"/>
  <c r="AC797" i="6" s="1"/>
  <c r="AB797" i="6" a="1"/>
  <c r="AB797" i="6" s="1"/>
  <c r="AA797" i="6"/>
  <c r="AA797" i="6" a="1"/>
  <c r="Z797" i="6" a="1"/>
  <c r="Z797" i="6" s="1"/>
  <c r="Y797" i="6" a="1"/>
  <c r="Y797" i="6" s="1"/>
  <c r="X797" i="6" a="1"/>
  <c r="X797" i="6" s="1"/>
  <c r="W797" i="6"/>
  <c r="W797" i="6" a="1"/>
  <c r="V797" i="6" a="1"/>
  <c r="V797" i="6" s="1"/>
  <c r="U797" i="6" a="1"/>
  <c r="U797" i="6" s="1"/>
  <c r="T797" i="6" a="1"/>
  <c r="T797" i="6" s="1"/>
  <c r="S797" i="6"/>
  <c r="S797" i="6" a="1"/>
  <c r="R797" i="6" a="1"/>
  <c r="R797" i="6" s="1"/>
  <c r="Q797" i="6" a="1"/>
  <c r="Q797" i="6" s="1"/>
  <c r="P797" i="6" a="1"/>
  <c r="P797" i="6" s="1"/>
  <c r="O797" i="6"/>
  <c r="O797" i="6" a="1"/>
  <c r="N797" i="6" a="1"/>
  <c r="N797" i="6" s="1"/>
  <c r="M797" i="6" a="1"/>
  <c r="M797" i="6" s="1"/>
  <c r="L797" i="6" a="1"/>
  <c r="L797" i="6" s="1"/>
  <c r="K797" i="6"/>
  <c r="K797" i="6" a="1"/>
  <c r="AI796" i="6"/>
  <c r="AI796" i="6" a="1"/>
  <c r="AH796" i="6" a="1"/>
  <c r="AH796" i="6" s="1"/>
  <c r="AG796" i="6" a="1"/>
  <c r="AG796" i="6" s="1"/>
  <c r="AF796" i="6" a="1"/>
  <c r="AF796" i="6" s="1"/>
  <c r="AE796" i="6"/>
  <c r="AE796" i="6" a="1"/>
  <c r="AD796" i="6" a="1"/>
  <c r="AD796" i="6" s="1"/>
  <c r="AC796" i="6" a="1"/>
  <c r="AC796" i="6" s="1"/>
  <c r="AB796" i="6" a="1"/>
  <c r="AB796" i="6" s="1"/>
  <c r="AA796" i="6"/>
  <c r="AA796" i="6" a="1"/>
  <c r="Z796" i="6" a="1"/>
  <c r="Z796" i="6" s="1"/>
  <c r="Y796" i="6" a="1"/>
  <c r="Y796" i="6" s="1"/>
  <c r="X796" i="6" a="1"/>
  <c r="X796" i="6" s="1"/>
  <c r="W796" i="6"/>
  <c r="W796" i="6" a="1"/>
  <c r="V796" i="6" a="1"/>
  <c r="V796" i="6" s="1"/>
  <c r="U796" i="6" a="1"/>
  <c r="U796" i="6" s="1"/>
  <c r="T796" i="6" a="1"/>
  <c r="T796" i="6" s="1"/>
  <c r="S796" i="6"/>
  <c r="S796" i="6" a="1"/>
  <c r="R796" i="6" a="1"/>
  <c r="R796" i="6" s="1"/>
  <c r="Q796" i="6" a="1"/>
  <c r="Q796" i="6" s="1"/>
  <c r="P796" i="6" a="1"/>
  <c r="P796" i="6" s="1"/>
  <c r="O796" i="6"/>
  <c r="O796" i="6" a="1"/>
  <c r="N796" i="6" a="1"/>
  <c r="N796" i="6" s="1"/>
  <c r="M796" i="6" a="1"/>
  <c r="M796" i="6" s="1"/>
  <c r="L796" i="6" a="1"/>
  <c r="L796" i="6" s="1"/>
  <c r="K796" i="6"/>
  <c r="K796" i="6" a="1"/>
  <c r="AI795" i="6"/>
  <c r="AI795" i="6" a="1"/>
  <c r="AH795" i="6" a="1"/>
  <c r="AH795" i="6" s="1"/>
  <c r="AG795" i="6" a="1"/>
  <c r="AG795" i="6" s="1"/>
  <c r="AF795" i="6" a="1"/>
  <c r="AF795" i="6" s="1"/>
  <c r="AE795" i="6"/>
  <c r="AE795" i="6" a="1"/>
  <c r="AD795" i="6" a="1"/>
  <c r="AD795" i="6" s="1"/>
  <c r="AC795" i="6" a="1"/>
  <c r="AC795" i="6" s="1"/>
  <c r="AB795" i="6" a="1"/>
  <c r="AB795" i="6" s="1"/>
  <c r="AA795" i="6"/>
  <c r="AA795" i="6" a="1"/>
  <c r="Z795" i="6" a="1"/>
  <c r="Z795" i="6" s="1"/>
  <c r="Y795" i="6" a="1"/>
  <c r="Y795" i="6" s="1"/>
  <c r="X795" i="6" a="1"/>
  <c r="X795" i="6" s="1"/>
  <c r="W795" i="6"/>
  <c r="W795" i="6" a="1"/>
  <c r="V795" i="6" a="1"/>
  <c r="V795" i="6" s="1"/>
  <c r="U795" i="6" a="1"/>
  <c r="U795" i="6" s="1"/>
  <c r="T795" i="6" a="1"/>
  <c r="T795" i="6" s="1"/>
  <c r="S795" i="6"/>
  <c r="S795" i="6" a="1"/>
  <c r="R795" i="6" a="1"/>
  <c r="R795" i="6" s="1"/>
  <c r="Q795" i="6" a="1"/>
  <c r="Q795" i="6" s="1"/>
  <c r="P795" i="6" a="1"/>
  <c r="P795" i="6" s="1"/>
  <c r="O795" i="6"/>
  <c r="O795" i="6" a="1"/>
  <c r="N795" i="6" a="1"/>
  <c r="N795" i="6" s="1"/>
  <c r="M795" i="6" a="1"/>
  <c r="M795" i="6" s="1"/>
  <c r="L795" i="6" a="1"/>
  <c r="L795" i="6" s="1"/>
  <c r="K795" i="6"/>
  <c r="K795" i="6" a="1"/>
  <c r="AI794" i="6"/>
  <c r="AI794" i="6" a="1"/>
  <c r="AH794" i="6" a="1"/>
  <c r="AH794" i="6" s="1"/>
  <c r="AG794" i="6" a="1"/>
  <c r="AG794" i="6" s="1"/>
  <c r="AF794" i="6" a="1"/>
  <c r="AF794" i="6" s="1"/>
  <c r="AE794" i="6"/>
  <c r="AE794" i="6" a="1"/>
  <c r="AD794" i="6" a="1"/>
  <c r="AD794" i="6" s="1"/>
  <c r="AC794" i="6" a="1"/>
  <c r="AC794" i="6" s="1"/>
  <c r="AB794" i="6" a="1"/>
  <c r="AB794" i="6" s="1"/>
  <c r="AA794" i="6"/>
  <c r="AA794" i="6" a="1"/>
  <c r="Z794" i="6" a="1"/>
  <c r="Z794" i="6" s="1"/>
  <c r="Y794" i="6" a="1"/>
  <c r="Y794" i="6" s="1"/>
  <c r="X794" i="6" a="1"/>
  <c r="X794" i="6" s="1"/>
  <c r="W794" i="6"/>
  <c r="W794" i="6" a="1"/>
  <c r="V794" i="6" a="1"/>
  <c r="V794" i="6" s="1"/>
  <c r="U794" i="6" a="1"/>
  <c r="U794" i="6" s="1"/>
  <c r="T794" i="6" a="1"/>
  <c r="T794" i="6" s="1"/>
  <c r="S794" i="6"/>
  <c r="S794" i="6" a="1"/>
  <c r="R794" i="6" a="1"/>
  <c r="R794" i="6" s="1"/>
  <c r="Q794" i="6" a="1"/>
  <c r="Q794" i="6" s="1"/>
  <c r="P794" i="6" a="1"/>
  <c r="P794" i="6" s="1"/>
  <c r="O794" i="6"/>
  <c r="O794" i="6" a="1"/>
  <c r="N794" i="6" a="1"/>
  <c r="N794" i="6" s="1"/>
  <c r="M794" i="6" a="1"/>
  <c r="M794" i="6" s="1"/>
  <c r="L794" i="6" a="1"/>
  <c r="L794" i="6" s="1"/>
  <c r="K794" i="6"/>
  <c r="K794" i="6" a="1"/>
  <c r="AI793" i="6"/>
  <c r="AI793" i="6" a="1"/>
  <c r="AH793" i="6"/>
  <c r="AH793" i="6" a="1"/>
  <c r="AG793" i="6"/>
  <c r="AG793" i="6" a="1"/>
  <c r="AF793" i="6"/>
  <c r="AF793" i="6" a="1"/>
  <c r="AE793" i="6"/>
  <c r="AE793" i="6" a="1"/>
  <c r="AD793" i="6"/>
  <c r="AD793" i="6" a="1"/>
  <c r="AC793" i="6"/>
  <c r="AC793" i="6" a="1"/>
  <c r="AB793" i="6"/>
  <c r="AB793" i="6" a="1"/>
  <c r="AA793" i="6"/>
  <c r="AA793" i="6" a="1"/>
  <c r="Z793" i="6"/>
  <c r="Z793" i="6" a="1"/>
  <c r="Y793" i="6"/>
  <c r="Y793" i="6" a="1"/>
  <c r="X793" i="6"/>
  <c r="X793" i="6" a="1"/>
  <c r="W793" i="6"/>
  <c r="W793" i="6" a="1"/>
  <c r="V793" i="6"/>
  <c r="V793" i="6" a="1"/>
  <c r="U793" i="6"/>
  <c r="U793" i="6" a="1"/>
  <c r="T793" i="6"/>
  <c r="T793" i="6" a="1"/>
  <c r="S793" i="6"/>
  <c r="S793" i="6" a="1"/>
  <c r="R793" i="6"/>
  <c r="R793" i="6" a="1"/>
  <c r="Q793" i="6" a="1"/>
  <c r="Q793" i="6" s="1"/>
  <c r="P793" i="6" a="1"/>
  <c r="P793" i="6" s="1"/>
  <c r="O793" i="6" a="1"/>
  <c r="O793" i="6" s="1"/>
  <c r="N793" i="6" a="1"/>
  <c r="N793" i="6" s="1"/>
  <c r="M793" i="6" a="1"/>
  <c r="M793" i="6" s="1"/>
  <c r="L793" i="6" a="1"/>
  <c r="L793" i="6" s="1"/>
  <c r="K793" i="6" a="1"/>
  <c r="K793" i="6" s="1"/>
  <c r="AI792" i="6" a="1"/>
  <c r="AI792" i="6" s="1"/>
  <c r="AH792" i="6" a="1"/>
  <c r="AH792" i="6" s="1"/>
  <c r="AG792" i="6"/>
  <c r="AG792" i="6" a="1"/>
  <c r="AF792" i="6" a="1"/>
  <c r="AF792" i="6" s="1"/>
  <c r="AE792" i="6" a="1"/>
  <c r="AE792" i="6" s="1"/>
  <c r="AD792" i="6" a="1"/>
  <c r="AD792" i="6" s="1"/>
  <c r="AC792" i="6"/>
  <c r="AC792" i="6" a="1"/>
  <c r="AB792" i="6" a="1"/>
  <c r="AB792" i="6" s="1"/>
  <c r="AA792" i="6" a="1"/>
  <c r="AA792" i="6" s="1"/>
  <c r="Z792" i="6" a="1"/>
  <c r="Z792" i="6" s="1"/>
  <c r="Y792" i="6"/>
  <c r="Y792" i="6" a="1"/>
  <c r="X792" i="6" a="1"/>
  <c r="X792" i="6" s="1"/>
  <c r="W792" i="6" a="1"/>
  <c r="W792" i="6" s="1"/>
  <c r="V792" i="6" a="1"/>
  <c r="V792" i="6" s="1"/>
  <c r="U792" i="6"/>
  <c r="U792" i="6" a="1"/>
  <c r="T792" i="6" a="1"/>
  <c r="T792" i="6" s="1"/>
  <c r="S792" i="6" a="1"/>
  <c r="S792" i="6" s="1"/>
  <c r="R792" i="6" a="1"/>
  <c r="R792" i="6" s="1"/>
  <c r="Q792" i="6"/>
  <c r="Q792" i="6" a="1"/>
  <c r="P792" i="6" a="1"/>
  <c r="P792" i="6" s="1"/>
  <c r="O792" i="6" a="1"/>
  <c r="O792" i="6" s="1"/>
  <c r="N792" i="6" a="1"/>
  <c r="N792" i="6" s="1"/>
  <c r="M792" i="6" a="1"/>
  <c r="M792" i="6" s="1"/>
  <c r="L792" i="6" a="1"/>
  <c r="L792" i="6" s="1"/>
  <c r="K792" i="6"/>
  <c r="K792" i="6" a="1"/>
  <c r="AI791" i="6"/>
  <c r="AI791" i="6" a="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c r="S791" i="6" a="1"/>
  <c r="R791" i="6" a="1"/>
  <c r="R791" i="6" s="1"/>
  <c r="Q791" i="6" a="1"/>
  <c r="Q791" i="6" s="1"/>
  <c r="P791" i="6" a="1"/>
  <c r="P791" i="6" s="1"/>
  <c r="O791" i="6" a="1"/>
  <c r="O791" i="6" s="1"/>
  <c r="N791" i="6" a="1"/>
  <c r="N791" i="6" s="1"/>
  <c r="M791" i="6" a="1"/>
  <c r="M791" i="6" s="1"/>
  <c r="L791" i="6" a="1"/>
  <c r="L791" i="6" s="1"/>
  <c r="K791" i="6" a="1"/>
  <c r="K791" i="6" s="1"/>
  <c r="AI790" i="6"/>
  <c r="AI790" i="6" a="1"/>
  <c r="AH790" i="6" a="1"/>
  <c r="AH790" i="6" s="1"/>
  <c r="AG790" i="6" a="1"/>
  <c r="AG790" i="6" s="1"/>
  <c r="AF790" i="6" a="1"/>
  <c r="AF790" i="6" s="1"/>
  <c r="AE790" i="6" a="1"/>
  <c r="AE790" i="6" s="1"/>
  <c r="AD790" i="6" a="1"/>
  <c r="AD790" i="6" s="1"/>
  <c r="AC790" i="6"/>
  <c r="AC790" i="6" a="1"/>
  <c r="AB790" i="6" a="1"/>
  <c r="AB790" i="6" s="1"/>
  <c r="AA790" i="6" a="1"/>
  <c r="AA790" i="6" s="1"/>
  <c r="Z790" i="6" a="1"/>
  <c r="Z790" i="6" s="1"/>
  <c r="Y790" i="6" a="1"/>
  <c r="Y790" i="6" s="1"/>
  <c r="X790" i="6" a="1"/>
  <c r="X790" i="6" s="1"/>
  <c r="W790" i="6"/>
  <c r="W790" i="6" a="1"/>
  <c r="V790" i="6" a="1"/>
  <c r="V790" i="6" s="1"/>
  <c r="U790" i="6" a="1"/>
  <c r="U790" i="6" s="1"/>
  <c r="T790" i="6" a="1"/>
  <c r="T790" i="6" s="1"/>
  <c r="S790" i="6"/>
  <c r="S790" i="6" a="1"/>
  <c r="R790" i="6" a="1"/>
  <c r="R790" i="6" s="1"/>
  <c r="Q790" i="6" a="1"/>
  <c r="Q790" i="6" s="1"/>
  <c r="P790" i="6" a="1"/>
  <c r="P790" i="6" s="1"/>
  <c r="O790" i="6" a="1"/>
  <c r="O790" i="6" s="1"/>
  <c r="N790" i="6" a="1"/>
  <c r="N790" i="6" s="1"/>
  <c r="M790" i="6"/>
  <c r="M790" i="6" a="1"/>
  <c r="L790" i="6" a="1"/>
  <c r="L790" i="6" s="1"/>
  <c r="K790" i="6" a="1"/>
  <c r="K790" i="6" s="1"/>
  <c r="AI789" i="6" a="1"/>
  <c r="AI789" i="6" s="1"/>
  <c r="AH789" i="6" a="1"/>
  <c r="AH789" i="6" s="1"/>
  <c r="AG789" i="6"/>
  <c r="AG789" i="6" a="1"/>
  <c r="AF789" i="6" a="1"/>
  <c r="AF789" i="6" s="1"/>
  <c r="AE789" i="6" a="1"/>
  <c r="AE789" i="6" s="1"/>
  <c r="AD789" i="6" a="1"/>
  <c r="AD789" i="6" s="1"/>
  <c r="AC789" i="6" a="1"/>
  <c r="AC789" i="6" s="1"/>
  <c r="AB789" i="6" a="1"/>
  <c r="AB789" i="6" s="1"/>
  <c r="AA789" i="6" a="1"/>
  <c r="AA789" i="6" s="1"/>
  <c r="Z789" i="6" a="1"/>
  <c r="Z789" i="6" s="1"/>
  <c r="Y789" i="6" a="1"/>
  <c r="Y789" i="6" s="1"/>
  <c r="X789" i="6" a="1"/>
  <c r="X789" i="6" s="1"/>
  <c r="W789" i="6"/>
  <c r="W789" i="6" a="1"/>
  <c r="V789" i="6" a="1"/>
  <c r="V789" i="6" s="1"/>
  <c r="U789" i="6" a="1"/>
  <c r="U789" i="6" s="1"/>
  <c r="T789" i="6" a="1"/>
  <c r="T789" i="6" s="1"/>
  <c r="S789" i="6" a="1"/>
  <c r="S789" i="6" s="1"/>
  <c r="R789" i="6" a="1"/>
  <c r="R789" i="6" s="1"/>
  <c r="Q789" i="6"/>
  <c r="Q789" i="6" a="1"/>
  <c r="P789" i="6" a="1"/>
  <c r="P789" i="6" s="1"/>
  <c r="O789" i="6" a="1"/>
  <c r="O789" i="6" s="1"/>
  <c r="N789" i="6" a="1"/>
  <c r="N789" i="6" s="1"/>
  <c r="M789" i="6" a="1"/>
  <c r="M789" i="6" s="1"/>
  <c r="L789" i="6" a="1"/>
  <c r="L789" i="6" s="1"/>
  <c r="K789" i="6"/>
  <c r="K789" i="6" a="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c r="S788" i="6" a="1"/>
  <c r="R788" i="6" a="1"/>
  <c r="R788" i="6" s="1"/>
  <c r="Q788" i="6" a="1"/>
  <c r="Q788" i="6" s="1"/>
  <c r="P788" i="6" a="1"/>
  <c r="P788" i="6" s="1"/>
  <c r="O788" i="6" a="1"/>
  <c r="O788" i="6" s="1"/>
  <c r="N788" i="6" a="1"/>
  <c r="N788" i="6" s="1"/>
  <c r="M788" i="6"/>
  <c r="M788" i="6" a="1"/>
  <c r="L788" i="6" a="1"/>
  <c r="L788" i="6" s="1"/>
  <c r="K788" i="6"/>
  <c r="K788" i="6" a="1"/>
  <c r="AI787" i="6" a="1"/>
  <c r="AI787" i="6" s="1"/>
  <c r="AH787" i="6" a="1"/>
  <c r="AH787" i="6" s="1"/>
  <c r="AG787" i="6"/>
  <c r="AG787" i="6" a="1"/>
  <c r="AF787" i="6" a="1"/>
  <c r="AF787" i="6" s="1"/>
  <c r="AE787" i="6"/>
  <c r="AE787" i="6" a="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c r="N780" i="6" a="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c r="Z779" i="6" a="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c r="V778" i="6" a="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c r="AB777" i="6" a="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c r="L777" i="6" a="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c r="X776" i="6" a="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c r="T775" i="6" a="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c r="AF774" i="6" a="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c r="P774" i="6" a="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c r="AB773" i="6" a="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c r="L773" i="6" a="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c r="X772" i="6" a="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c r="T771" i="6" a="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c r="AF770" i="6" a="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c r="P770" i="6" a="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c r="AB769" i="6" a="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c r="L769" i="6" a="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c r="X768" i="6" a="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c r="T767" i="6" a="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c r="AF766" i="6" a="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c r="AF757" i="6" a="1"/>
  <c r="AE757" i="6" a="1"/>
  <c r="AE757" i="6" s="1"/>
  <c r="AD757" i="6"/>
  <c r="AD757" i="6" a="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c r="T749" i="6" a="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c r="AF748" i="6" a="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c r="P748" i="6" a="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c r="AB747" i="6" a="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c r="L747" i="6" a="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c r="X746" i="6" a="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c r="T745" i="6" a="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c r="AF744" i="6" a="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c r="P744" i="6" a="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c r="AB743" i="6" a="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c r="L743" i="6" a="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c r="X742" i="6" a="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c r="T741" i="6" a="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c r="AF740" i="6" a="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c r="P740" i="6" a="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c r="AB739" i="6" a="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c r="L739" i="6" a="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c r="X738" i="6" a="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c r="T737" i="6" a="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c r="AF736" i="6" a="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c r="P736" i="6" a="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c r="AB735" i="6" a="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c r="L735" i="6" a="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c r="X734" i="6" a="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c r="L734" i="6" a="1"/>
  <c r="K734" i="6" a="1"/>
  <c r="K734" i="6" s="1"/>
  <c r="AI733" i="6" a="1"/>
  <c r="AI733" i="6" s="1"/>
  <c r="AH733" i="6"/>
  <c r="AH733" i="6" a="1"/>
  <c r="AG733" i="6" a="1"/>
  <c r="AG733" i="6" s="1"/>
  <c r="AF733" i="6" a="1"/>
  <c r="AF733" i="6" s="1"/>
  <c r="AE733" i="6" a="1"/>
  <c r="AE733" i="6" s="1"/>
  <c r="AD733" i="6"/>
  <c r="AD733" i="6" a="1"/>
  <c r="AC733" i="6" a="1"/>
  <c r="AC733" i="6" s="1"/>
  <c r="AB733" i="6" a="1"/>
  <c r="AB733" i="6" s="1"/>
  <c r="AA733" i="6" a="1"/>
  <c r="AA733" i="6" s="1"/>
  <c r="Z733" i="6"/>
  <c r="Z733" i="6" a="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c r="AB730" i="6" a="1"/>
  <c r="AA730" i="6" a="1"/>
  <c r="AA730" i="6" s="1"/>
  <c r="Z730" i="6" a="1"/>
  <c r="Z730" i="6" s="1"/>
  <c r="Y730" i="6" a="1"/>
  <c r="Y730" i="6" s="1"/>
  <c r="X730" i="6" a="1"/>
  <c r="X730" i="6" s="1"/>
  <c r="W730" i="6" a="1"/>
  <c r="W730" i="6" s="1"/>
  <c r="V730" i="6" a="1"/>
  <c r="V730" i="6" s="1"/>
  <c r="U730" i="6" a="1"/>
  <c r="U730" i="6" s="1"/>
  <c r="T730" i="6"/>
  <c r="T730" i="6" a="1"/>
  <c r="S730" i="6" a="1"/>
  <c r="S730" i="6" s="1"/>
  <c r="R730" i="6" a="1"/>
  <c r="R730" i="6" s="1"/>
  <c r="Q730" i="6" a="1"/>
  <c r="Q730" i="6" s="1"/>
  <c r="P730" i="6" a="1"/>
  <c r="P730" i="6" s="1"/>
  <c r="O730" i="6" a="1"/>
  <c r="O730" i="6" s="1"/>
  <c r="N730" i="6" a="1"/>
  <c r="N730" i="6" s="1"/>
  <c r="M730" i="6" a="1"/>
  <c r="M730" i="6" s="1"/>
  <c r="L730" i="6"/>
  <c r="L730" i="6" a="1"/>
  <c r="K730" i="6" a="1"/>
  <c r="K730" i="6" s="1"/>
  <c r="AI729" i="6" a="1"/>
  <c r="AI729" i="6" s="1"/>
  <c r="AH729" i="6" a="1"/>
  <c r="AH729" i="6" s="1"/>
  <c r="AG729" i="6" a="1"/>
  <c r="AG729" i="6" s="1"/>
  <c r="AF729" i="6"/>
  <c r="AF729" i="6" a="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c r="T729" i="6" a="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c r="AA693" i="6" a="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c r="W648" i="6" a="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c r="AB509" i="6" a="1"/>
  <c r="AA509" i="6" a="1"/>
  <c r="AA509" i="6" s="1"/>
  <c r="Z509" i="6"/>
  <c r="Z509" i="6" a="1"/>
  <c r="Y509" i="6" a="1"/>
  <c r="Y509" i="6" s="1"/>
  <c r="X509" i="6"/>
  <c r="X509" i="6" a="1"/>
  <c r="W509" i="6" a="1"/>
  <c r="W509" i="6" s="1"/>
  <c r="V509" i="6"/>
  <c r="V509" i="6" a="1"/>
  <c r="U509" i="6" a="1"/>
  <c r="U509" i="6" s="1"/>
  <c r="T509" i="6"/>
  <c r="T509" i="6" a="1"/>
  <c r="S509" i="6" a="1"/>
  <c r="S509" i="6" s="1"/>
  <c r="R509" i="6"/>
  <c r="R509" i="6" a="1"/>
  <c r="Q509" i="6" a="1"/>
  <c r="Q509" i="6" s="1"/>
  <c r="P509" i="6"/>
  <c r="P509" i="6" a="1"/>
  <c r="O509" i="6" a="1"/>
  <c r="O509" i="6" s="1"/>
  <c r="N509" i="6"/>
  <c r="N509" i="6" a="1"/>
  <c r="M509" i="6" a="1"/>
  <c r="M509" i="6" s="1"/>
  <c r="L509" i="6"/>
  <c r="L509" i="6" a="1"/>
  <c r="K509" i="6" a="1"/>
  <c r="K509" i="6" s="1"/>
  <c r="AI508" i="6"/>
  <c r="AI508" i="6" a="1"/>
  <c r="AH508" i="6" a="1"/>
  <c r="AH508" i="6" s="1"/>
  <c r="AG508" i="6"/>
  <c r="AG508" i="6" a="1"/>
  <c r="AF508" i="6" a="1"/>
  <c r="AF508" i="6" s="1"/>
  <c r="AE508" i="6"/>
  <c r="AE508" i="6" a="1"/>
  <c r="AD508" i="6" a="1"/>
  <c r="AD508" i="6" s="1"/>
  <c r="AC508" i="6"/>
  <c r="AC508" i="6" a="1"/>
  <c r="AB508" i="6" a="1"/>
  <c r="AB508" i="6" s="1"/>
  <c r="AA508" i="6"/>
  <c r="AA508" i="6" a="1"/>
  <c r="Z508" i="6" a="1"/>
  <c r="Z508" i="6" s="1"/>
  <c r="Y508" i="6"/>
  <c r="Y508" i="6" a="1"/>
  <c r="X508" i="6" a="1"/>
  <c r="X508" i="6" s="1"/>
  <c r="W508" i="6"/>
  <c r="W508" i="6" a="1"/>
  <c r="V508" i="6" a="1"/>
  <c r="V508" i="6" s="1"/>
  <c r="U508" i="6"/>
  <c r="U508" i="6" a="1"/>
  <c r="T508" i="6" a="1"/>
  <c r="T508" i="6" s="1"/>
  <c r="S508" i="6"/>
  <c r="S508" i="6" a="1"/>
  <c r="R508" i="6" a="1"/>
  <c r="R508" i="6" s="1"/>
  <c r="Q508" i="6"/>
  <c r="Q508" i="6" a="1"/>
  <c r="P508" i="6" a="1"/>
  <c r="P508" i="6" s="1"/>
  <c r="O508" i="6"/>
  <c r="O508" i="6" a="1"/>
  <c r="N508" i="6" a="1"/>
  <c r="N508" i="6" s="1"/>
  <c r="M508" i="6"/>
  <c r="M508" i="6" a="1"/>
  <c r="L508" i="6" a="1"/>
  <c r="L508" i="6" s="1"/>
  <c r="K508" i="6"/>
  <c r="K508" i="6" a="1"/>
  <c r="AI507" i="6" a="1"/>
  <c r="AI507" i="6" s="1"/>
  <c r="AH507" i="6"/>
  <c r="AH507" i="6" a="1"/>
  <c r="AG507" i="6" a="1"/>
  <c r="AG507" i="6" s="1"/>
  <c r="AF507" i="6"/>
  <c r="AF507" i="6" a="1"/>
  <c r="AE507" i="6" a="1"/>
  <c r="AE507" i="6" s="1"/>
  <c r="AD507" i="6"/>
  <c r="AD507" i="6" a="1"/>
  <c r="AC507" i="6" a="1"/>
  <c r="AC507" i="6" s="1"/>
  <c r="AB507" i="6"/>
  <c r="AB507" i="6" a="1"/>
  <c r="AA507" i="6" a="1"/>
  <c r="AA507" i="6" s="1"/>
  <c r="Z507" i="6"/>
  <c r="Z507" i="6" a="1"/>
  <c r="Y507" i="6" a="1"/>
  <c r="Y507" i="6" s="1"/>
  <c r="X507" i="6"/>
  <c r="X507" i="6" a="1"/>
  <c r="W507" i="6" a="1"/>
  <c r="W507" i="6" s="1"/>
  <c r="V507" i="6"/>
  <c r="V507" i="6" a="1"/>
  <c r="U507" i="6" a="1"/>
  <c r="U507" i="6" s="1"/>
  <c r="T507" i="6"/>
  <c r="T507" i="6" a="1"/>
  <c r="S507" i="6" a="1"/>
  <c r="S507" i="6" s="1"/>
  <c r="R507" i="6"/>
  <c r="R507" i="6" a="1"/>
  <c r="Q507" i="6" a="1"/>
  <c r="Q507" i="6" s="1"/>
  <c r="P507" i="6"/>
  <c r="P507" i="6" a="1"/>
  <c r="O507" i="6" a="1"/>
  <c r="O507" i="6" s="1"/>
  <c r="N507" i="6"/>
  <c r="N507" i="6" a="1"/>
  <c r="M507" i="6" a="1"/>
  <c r="M507" i="6" s="1"/>
  <c r="L507" i="6"/>
  <c r="L507" i="6" a="1"/>
  <c r="K507" i="6" a="1"/>
  <c r="K507" i="6" s="1"/>
  <c r="AI506" i="6"/>
  <c r="AI506" i="6" a="1"/>
  <c r="AH506" i="6" a="1"/>
  <c r="AH506" i="6" s="1"/>
  <c r="AG506" i="6"/>
  <c r="AG506" i="6" a="1"/>
  <c r="AF506" i="6" a="1"/>
  <c r="AF506" i="6" s="1"/>
  <c r="AE506" i="6"/>
  <c r="AE506" i="6" a="1"/>
  <c r="AD506" i="6" a="1"/>
  <c r="AD506" i="6" s="1"/>
  <c r="AC506" i="6"/>
  <c r="AC506" i="6" a="1"/>
  <c r="AB506" i="6" a="1"/>
  <c r="AB506" i="6" s="1"/>
  <c r="AA506" i="6"/>
  <c r="AA506" i="6" a="1"/>
  <c r="Z506" i="6" a="1"/>
  <c r="Z506" i="6" s="1"/>
  <c r="Y506" i="6"/>
  <c r="Y506" i="6" a="1"/>
  <c r="X506" i="6" a="1"/>
  <c r="X506" i="6" s="1"/>
  <c r="W506" i="6"/>
  <c r="W506" i="6" a="1"/>
  <c r="V506" i="6" a="1"/>
  <c r="V506" i="6" s="1"/>
  <c r="U506" i="6"/>
  <c r="U506" i="6" a="1"/>
  <c r="T506" i="6" a="1"/>
  <c r="T506" i="6" s="1"/>
  <c r="S506" i="6"/>
  <c r="S506" i="6" a="1"/>
  <c r="R506" i="6" a="1"/>
  <c r="R506" i="6" s="1"/>
  <c r="Q506" i="6"/>
  <c r="Q506" i="6" a="1"/>
  <c r="P506" i="6" a="1"/>
  <c r="P506" i="6" s="1"/>
  <c r="O506" i="6"/>
  <c r="O506" i="6" a="1"/>
  <c r="N506" i="6" a="1"/>
  <c r="N506" i="6" s="1"/>
  <c r="M506" i="6"/>
  <c r="M506" i="6" a="1"/>
  <c r="L506" i="6" a="1"/>
  <c r="L506" i="6" s="1"/>
  <c r="K506" i="6"/>
  <c r="K506" i="6" a="1"/>
  <c r="AI505" i="6" a="1"/>
  <c r="AI505" i="6" s="1"/>
  <c r="AH505" i="6"/>
  <c r="AH505" i="6" a="1"/>
  <c r="AG505" i="6" a="1"/>
  <c r="AG505" i="6" s="1"/>
  <c r="AF505" i="6"/>
  <c r="AF505" i="6" a="1"/>
  <c r="AE505" i="6" a="1"/>
  <c r="AE505" i="6" s="1"/>
  <c r="AD505" i="6"/>
  <c r="AD505" i="6" a="1"/>
  <c r="AC505" i="6" a="1"/>
  <c r="AC505" i="6" s="1"/>
  <c r="AB505" i="6"/>
  <c r="AB505" i="6" a="1"/>
  <c r="AA505" i="6" a="1"/>
  <c r="AA505" i="6" s="1"/>
  <c r="Z505" i="6"/>
  <c r="Z505" i="6" a="1"/>
  <c r="Y505" i="6" a="1"/>
  <c r="Y505" i="6" s="1"/>
  <c r="X505" i="6"/>
  <c r="X505" i="6" a="1"/>
  <c r="W505" i="6" a="1"/>
  <c r="W505" i="6" s="1"/>
  <c r="V505" i="6" a="1"/>
  <c r="V505" i="6" s="1"/>
  <c r="U505" i="6" a="1"/>
  <c r="U505" i="6" s="1"/>
  <c r="T505" i="6" a="1"/>
  <c r="T505" i="6" s="1"/>
  <c r="S505" i="6" a="1"/>
  <c r="S505" i="6" s="1"/>
  <c r="R505" i="6"/>
  <c r="R505" i="6" a="1"/>
  <c r="Q505" i="6" a="1"/>
  <c r="Q505" i="6" s="1"/>
  <c r="P505" i="6"/>
  <c r="P505" i="6" a="1"/>
  <c r="O505" i="6" a="1"/>
  <c r="O505" i="6" s="1"/>
  <c r="N505" i="6" a="1"/>
  <c r="N505" i="6" s="1"/>
  <c r="M505" i="6" a="1"/>
  <c r="M505" i="6" s="1"/>
  <c r="L505" i="6" a="1"/>
  <c r="L505" i="6" s="1"/>
  <c r="K505" i="6" a="1"/>
  <c r="K505" i="6" s="1"/>
  <c r="AI504" i="6" a="1"/>
  <c r="AI504" i="6" s="1"/>
  <c r="AH504" i="6" a="1"/>
  <c r="AH504" i="6" s="1"/>
  <c r="AG504" i="6" a="1"/>
  <c r="AG504" i="6" s="1"/>
  <c r="AF504" i="6"/>
  <c r="AF504" i="6" a="1"/>
  <c r="AE504" i="6" a="1"/>
  <c r="AE504" i="6" s="1"/>
  <c r="AD504" i="6"/>
  <c r="AD504" i="6" a="1"/>
  <c r="AC504" i="6" a="1"/>
  <c r="AC504" i="6" s="1"/>
  <c r="AB504" i="6" a="1"/>
  <c r="AB504" i="6" s="1"/>
  <c r="AA504" i="6" a="1"/>
  <c r="AA504" i="6" s="1"/>
  <c r="Z504" i="6" a="1"/>
  <c r="Z504" i="6" s="1"/>
  <c r="Y504" i="6" a="1"/>
  <c r="Y504" i="6" s="1"/>
  <c r="X504" i="6"/>
  <c r="X504" i="6" a="1"/>
  <c r="W504" i="6" a="1"/>
  <c r="W504" i="6" s="1"/>
  <c r="V504" i="6"/>
  <c r="V504" i="6" a="1"/>
  <c r="U504" i="6" a="1"/>
  <c r="U504" i="6" s="1"/>
  <c r="T504" i="6" a="1"/>
  <c r="T504" i="6" s="1"/>
  <c r="S504" i="6" a="1"/>
  <c r="S504" i="6" s="1"/>
  <c r="R504" i="6" a="1"/>
  <c r="R504" i="6" s="1"/>
  <c r="Q504" i="6" a="1"/>
  <c r="Q504" i="6" s="1"/>
  <c r="P504" i="6"/>
  <c r="P504" i="6" a="1"/>
  <c r="O504" i="6" a="1"/>
  <c r="O504" i="6" s="1"/>
  <c r="N504" i="6"/>
  <c r="N504" i="6" a="1"/>
  <c r="M504" i="6" a="1"/>
  <c r="M504" i="6" s="1"/>
  <c r="L504" i="6" a="1"/>
  <c r="L504" i="6" s="1"/>
  <c r="K504" i="6" a="1"/>
  <c r="K504" i="6" s="1"/>
  <c r="AI503" i="6" a="1"/>
  <c r="AI503" i="6" s="1"/>
  <c r="AH503" i="6" a="1"/>
  <c r="AH503" i="6" s="1"/>
  <c r="AG503" i="6" a="1"/>
  <c r="AG503" i="6" s="1"/>
  <c r="AF503" i="6" a="1"/>
  <c r="AF503" i="6" s="1"/>
  <c r="AE503" i="6" a="1"/>
  <c r="AE503" i="6" s="1"/>
  <c r="AD503" i="6"/>
  <c r="AD503" i="6" a="1"/>
  <c r="AC503" i="6" a="1"/>
  <c r="AC503" i="6" s="1"/>
  <c r="AB503" i="6"/>
  <c r="AB503" i="6" a="1"/>
  <c r="AA503" i="6" a="1"/>
  <c r="AA503" i="6" s="1"/>
  <c r="Z503" i="6" a="1"/>
  <c r="Z503" i="6" s="1"/>
  <c r="Y503" i="6" a="1"/>
  <c r="Y503" i="6" s="1"/>
  <c r="X503" i="6" a="1"/>
  <c r="X503" i="6" s="1"/>
  <c r="W503" i="6" a="1"/>
  <c r="W503" i="6" s="1"/>
  <c r="V503" i="6"/>
  <c r="V503" i="6" a="1"/>
  <c r="U503" i="6" a="1"/>
  <c r="U503" i="6" s="1"/>
  <c r="T503" i="6"/>
  <c r="T503" i="6" a="1"/>
  <c r="S503" i="6" a="1"/>
  <c r="S503" i="6" s="1"/>
  <c r="R503" i="6" a="1"/>
  <c r="R503" i="6" s="1"/>
  <c r="Q503" i="6" a="1"/>
  <c r="Q503" i="6" s="1"/>
  <c r="P503" i="6" a="1"/>
  <c r="P503" i="6" s="1"/>
  <c r="O503" i="6" a="1"/>
  <c r="O503" i="6" s="1"/>
  <c r="N503" i="6"/>
  <c r="N503" i="6" a="1"/>
  <c r="M503" i="6" a="1"/>
  <c r="M503" i="6" s="1"/>
  <c r="L503" i="6"/>
  <c r="L503" i="6" a="1"/>
  <c r="K503" i="6" a="1"/>
  <c r="K503" i="6" s="1"/>
  <c r="AI502" i="6" a="1"/>
  <c r="AI502" i="6" s="1"/>
  <c r="AH502" i="6"/>
  <c r="AH502" i="6" a="1"/>
  <c r="AG502" i="6" a="1"/>
  <c r="AG502" i="6" s="1"/>
  <c r="AF502" i="6" a="1"/>
  <c r="AF502" i="6" s="1"/>
  <c r="AE502" i="6" a="1"/>
  <c r="AE502" i="6" s="1"/>
  <c r="AD502" i="6" a="1"/>
  <c r="AD502" i="6" s="1"/>
  <c r="AC502" i="6" a="1"/>
  <c r="AC502" i="6" s="1"/>
  <c r="AB502" i="6"/>
  <c r="AB502" i="6" a="1"/>
  <c r="AA502" i="6" a="1"/>
  <c r="AA502" i="6" s="1"/>
  <c r="Z502" i="6"/>
  <c r="Z502" i="6" a="1"/>
  <c r="Y502" i="6" a="1"/>
  <c r="Y502" i="6" s="1"/>
  <c r="X502" i="6" a="1"/>
  <c r="X502" i="6" s="1"/>
  <c r="W502" i="6" a="1"/>
  <c r="W502" i="6" s="1"/>
  <c r="V502" i="6" a="1"/>
  <c r="V502" i="6" s="1"/>
  <c r="U502" i="6" a="1"/>
  <c r="U502" i="6" s="1"/>
  <c r="T502" i="6"/>
  <c r="T502" i="6" a="1"/>
  <c r="S502" i="6" a="1"/>
  <c r="S502" i="6" s="1"/>
  <c r="R502" i="6"/>
  <c r="R502" i="6" a="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c r="V453" i="6" a="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c r="T452" i="6" a="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c r="AF451" i="6" a="1"/>
  <c r="AE451" i="6" a="1"/>
  <c r="AE451" i="6" s="1"/>
  <c r="AD451" i="6" a="1"/>
  <c r="AD451" i="6" s="1"/>
  <c r="AC451" i="6" a="1"/>
  <c r="AC451" i="6" s="1"/>
  <c r="AB451" i="6" a="1"/>
  <c r="AB451" i="6" s="1"/>
  <c r="AA451" i="6" a="1"/>
  <c r="AA451" i="6" s="1"/>
  <c r="Z451" i="6" a="1"/>
  <c r="Z451" i="6" s="1"/>
  <c r="Y451" i="6" a="1"/>
  <c r="Y451" i="6" s="1"/>
  <c r="X451" i="6" a="1"/>
  <c r="X451" i="6" s="1"/>
  <c r="W451" i="6" a="1"/>
  <c r="W451" i="6" s="1"/>
  <c r="V451" i="6"/>
  <c r="V451" i="6" a="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c r="Z450" i="6" a="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c r="N449" i="6" a="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c r="R448" i="6" a="1"/>
  <c r="Q448" i="6" a="1"/>
  <c r="Q448" i="6" s="1"/>
  <c r="P448" i="6" a="1"/>
  <c r="P448" i="6" s="1"/>
  <c r="O448" i="6" a="1"/>
  <c r="O448" i="6" s="1"/>
  <c r="N448" i="6" a="1"/>
  <c r="N448" i="6" s="1"/>
  <c r="M448" i="6" a="1"/>
  <c r="M448" i="6" s="1"/>
  <c r="L448" i="6"/>
  <c r="L448" i="6" a="1"/>
  <c r="K448" i="6" a="1"/>
  <c r="K448" i="6" s="1"/>
  <c r="AI447" i="6" a="1"/>
  <c r="AI447" i="6" s="1"/>
  <c r="AH447" i="6" a="1"/>
  <c r="AH447" i="6" s="1"/>
  <c r="AG447" i="6" a="1"/>
  <c r="AG447" i="6" s="1"/>
  <c r="AF447" i="6" a="1"/>
  <c r="AF447" i="6" s="1"/>
  <c r="AE447" i="6" a="1"/>
  <c r="AE447" i="6" s="1"/>
  <c r="AD447" i="6"/>
  <c r="AD447" i="6" a="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c r="AH446" i="6" a="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c r="X445" i="6" a="1"/>
  <c r="W445" i="6" a="1"/>
  <c r="W445" i="6" s="1"/>
  <c r="V445" i="6" a="1"/>
  <c r="V445" i="6" s="1"/>
  <c r="U445" i="6" a="1"/>
  <c r="U445" i="6" s="1"/>
  <c r="T445" i="6" a="1"/>
  <c r="T445" i="6" s="1"/>
  <c r="S445" i="6" a="1"/>
  <c r="S445" i="6" s="1"/>
  <c r="R445" i="6" a="1"/>
  <c r="R445" i="6" s="1"/>
  <c r="Q445" i="6" a="1"/>
  <c r="Q445" i="6" s="1"/>
  <c r="P445" i="6" a="1"/>
  <c r="P445" i="6" s="1"/>
  <c r="O445" i="6" a="1"/>
  <c r="O445" i="6" s="1"/>
  <c r="N445" i="6"/>
  <c r="N445" i="6" a="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c r="Z444" i="6" a="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c r="AD443" i="6" a="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c r="AB442" i="6" a="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c r="L442" i="6" a="1"/>
  <c r="K442" i="6" a="1"/>
  <c r="K442" i="6" s="1"/>
  <c r="AI441" i="6" a="1"/>
  <c r="AI441" i="6" s="1"/>
  <c r="AH441" i="6" a="1"/>
  <c r="AH441" i="6" s="1"/>
  <c r="AG441" i="6" a="1"/>
  <c r="AG441" i="6" s="1"/>
  <c r="AF441" i="6" a="1"/>
  <c r="AF441" i="6" s="1"/>
  <c r="AE441" i="6" a="1"/>
  <c r="AE441" i="6" s="1"/>
  <c r="AD441" i="6"/>
  <c r="AD441" i="6" a="1"/>
  <c r="AC441" i="6" a="1"/>
  <c r="AC441" i="6" s="1"/>
  <c r="AB441" i="6"/>
  <c r="AB441" i="6" a="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c r="X440" i="6" a="1"/>
  <c r="W440" i="6" a="1"/>
  <c r="W440" i="6" s="1"/>
  <c r="V440" i="6" a="1"/>
  <c r="V440" i="6" s="1"/>
  <c r="U440" i="6" a="1"/>
  <c r="U440" i="6" s="1"/>
  <c r="T440" i="6" a="1"/>
  <c r="T440" i="6" s="1"/>
  <c r="S440" i="6" a="1"/>
  <c r="S440" i="6" s="1"/>
  <c r="R440" i="6"/>
  <c r="R440" i="6" a="1"/>
  <c r="Q440" i="6" a="1"/>
  <c r="Q440" i="6" s="1"/>
  <c r="P440" i="6" a="1"/>
  <c r="P440" i="6" s="1"/>
  <c r="O440" i="6" a="1"/>
  <c r="O440" i="6" s="1"/>
  <c r="N440" i="6" a="1"/>
  <c r="N440" i="6" s="1"/>
  <c r="M440" i="6" a="1"/>
  <c r="M440" i="6" s="1"/>
  <c r="L440" i="6"/>
  <c r="L440" i="6" a="1"/>
  <c r="K440" i="6" a="1"/>
  <c r="K440" i="6" s="1"/>
  <c r="AI439" i="6" a="1"/>
  <c r="AI439" i="6" s="1"/>
  <c r="AH439" i="6" a="1"/>
  <c r="AH439" i="6" s="1"/>
  <c r="AG439" i="6" a="1"/>
  <c r="AG439" i="6" s="1"/>
  <c r="AF439" i="6" a="1"/>
  <c r="AF439" i="6" s="1"/>
  <c r="AE439" i="6" a="1"/>
  <c r="AE439" i="6" s="1"/>
  <c r="AD439" i="6"/>
  <c r="AD439" i="6" a="1"/>
  <c r="AC439" i="6" a="1"/>
  <c r="AC439" i="6" s="1"/>
  <c r="AB439" i="6"/>
  <c r="AB439" i="6" a="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c r="AH438" i="6" a="1"/>
  <c r="AG438" i="6" a="1"/>
  <c r="AG438" i="6" s="1"/>
  <c r="AF438" i="6" a="1"/>
  <c r="AF438" i="6" s="1"/>
  <c r="AE438" i="6" a="1"/>
  <c r="AE438" i="6" s="1"/>
  <c r="AD438" i="6" a="1"/>
  <c r="AD438" i="6" s="1"/>
  <c r="AC438" i="6" a="1"/>
  <c r="AC438" i="6" s="1"/>
  <c r="AB438" i="6"/>
  <c r="AB438" i="6" a="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c r="P438" i="6" a="1"/>
  <c r="O438" i="6" a="1"/>
  <c r="O438" i="6" s="1"/>
  <c r="N438" i="6" a="1"/>
  <c r="N438" i="6" s="1"/>
  <c r="M438" i="6" a="1"/>
  <c r="M438" i="6" s="1"/>
  <c r="L438" i="6" a="1"/>
  <c r="L438" i="6" s="1"/>
  <c r="K438" i="6" a="1"/>
  <c r="K438" i="6" s="1"/>
  <c r="AI437" i="6" a="1"/>
  <c r="AI437" i="6" s="1"/>
  <c r="AH437" i="6" a="1"/>
  <c r="AH437" i="6" s="1"/>
  <c r="AG437" i="6" a="1"/>
  <c r="AG437" i="6" s="1"/>
  <c r="AF437" i="6"/>
  <c r="AF437" i="6" a="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c r="W347" i="6" a="1"/>
  <c r="V347" i="6" a="1"/>
  <c r="V347" i="6" s="1"/>
  <c r="U347" i="6" a="1"/>
  <c r="U347" i="6" s="1"/>
  <c r="T347" i="6" a="1"/>
  <c r="T347" i="6" s="1"/>
  <c r="S347" i="6" a="1"/>
  <c r="S347" i="6" s="1"/>
  <c r="R347" i="6" a="1"/>
  <c r="R347" i="6" s="1"/>
  <c r="Q347" i="6" a="1"/>
  <c r="Q347" i="6" s="1"/>
  <c r="P347" i="6" a="1"/>
  <c r="P347" i="6" s="1"/>
  <c r="O347" i="6"/>
  <c r="O347" i="6" a="1"/>
  <c r="N347" i="6" a="1"/>
  <c r="N347" i="6" s="1"/>
  <c r="M347" i="6" a="1"/>
  <c r="M347" i="6" s="1"/>
  <c r="L347" i="6" a="1"/>
  <c r="L347" i="6" s="1"/>
  <c r="K347" i="6" a="1"/>
  <c r="K347" i="6" s="1"/>
  <c r="AI346" i="6"/>
  <c r="AI346" i="6" a="1"/>
  <c r="AH346" i="6" a="1"/>
  <c r="AH346" i="6" s="1"/>
  <c r="AG346" i="6" a="1"/>
  <c r="AG346" i="6" s="1"/>
  <c r="AF346" i="6" a="1"/>
  <c r="AF346" i="6" s="1"/>
  <c r="AE346" i="6" a="1"/>
  <c r="AE346" i="6" s="1"/>
  <c r="AD346" i="6" a="1"/>
  <c r="AD346" i="6" s="1"/>
  <c r="AC346" i="6"/>
  <c r="AC346" i="6" a="1"/>
  <c r="AB346" i="6" a="1"/>
  <c r="AB346" i="6" s="1"/>
  <c r="AA346" i="6"/>
  <c r="AA346" i="6" a="1"/>
  <c r="Z346" i="6" a="1"/>
  <c r="Z346" i="6" s="1"/>
  <c r="Y346" i="6" a="1"/>
  <c r="Y346" i="6" s="1"/>
  <c r="X346" i="6" a="1"/>
  <c r="X346" i="6" s="1"/>
  <c r="W346" i="6" a="1"/>
  <c r="W346" i="6" s="1"/>
  <c r="V346" i="6" a="1"/>
  <c r="V346" i="6" s="1"/>
  <c r="U346" i="6"/>
  <c r="U346" i="6" a="1"/>
  <c r="T346" i="6" a="1"/>
  <c r="T346" i="6" s="1"/>
  <c r="S346" i="6"/>
  <c r="S346" i="6" a="1"/>
  <c r="R346" i="6" a="1"/>
  <c r="R346" i="6" s="1"/>
  <c r="Q346" i="6" a="1"/>
  <c r="Q346" i="6" s="1"/>
  <c r="P346" i="6" a="1"/>
  <c r="P346" i="6" s="1"/>
  <c r="O346" i="6" a="1"/>
  <c r="O346" i="6" s="1"/>
  <c r="N346" i="6" a="1"/>
  <c r="N346" i="6" s="1"/>
  <c r="M346" i="6"/>
  <c r="M346" i="6" a="1"/>
  <c r="L346" i="6" a="1"/>
  <c r="L346" i="6" s="1"/>
  <c r="K346" i="6"/>
  <c r="K346" i="6" a="1"/>
  <c r="AI345" i="6" a="1"/>
  <c r="AI345" i="6" s="1"/>
  <c r="AH345" i="6" a="1"/>
  <c r="AH345" i="6" s="1"/>
  <c r="AG345" i="6" a="1"/>
  <c r="AG345" i="6" s="1"/>
  <c r="AF345" i="6" a="1"/>
  <c r="AF345" i="6" s="1"/>
  <c r="AE345" i="6"/>
  <c r="AE345" i="6" a="1"/>
  <c r="AD345" i="6" a="1"/>
  <c r="AD345" i="6" s="1"/>
  <c r="AC345" i="6" a="1"/>
  <c r="AC345" i="6" s="1"/>
  <c r="AB345" i="6" a="1"/>
  <c r="AB345" i="6" s="1"/>
  <c r="AA345" i="6" a="1"/>
  <c r="AA345" i="6" s="1"/>
  <c r="Z345" i="6" a="1"/>
  <c r="Z345" i="6" s="1"/>
  <c r="Y345" i="6" a="1"/>
  <c r="Y345" i="6" s="1"/>
  <c r="X345" i="6" a="1"/>
  <c r="X345" i="6" s="1"/>
  <c r="W345" i="6"/>
  <c r="W345" i="6" a="1"/>
  <c r="V345" i="6" a="1"/>
  <c r="V345" i="6" s="1"/>
  <c r="U345" i="6" a="1"/>
  <c r="U345" i="6" s="1"/>
  <c r="T345" i="6" a="1"/>
  <c r="T345" i="6" s="1"/>
  <c r="S345" i="6" a="1"/>
  <c r="S345" i="6" s="1"/>
  <c r="R345" i="6" a="1"/>
  <c r="R345" i="6" s="1"/>
  <c r="Q345" i="6" a="1"/>
  <c r="Q345" i="6" s="1"/>
  <c r="P345" i="6" a="1"/>
  <c r="P345" i="6" s="1"/>
  <c r="O345" i="6"/>
  <c r="O345" i="6" a="1"/>
  <c r="N345" i="6" a="1"/>
  <c r="N345" i="6" s="1"/>
  <c r="M345" i="6" a="1"/>
  <c r="M345" i="6" s="1"/>
  <c r="L345" i="6" a="1"/>
  <c r="L345" i="6" s="1"/>
  <c r="K345" i="6" a="1"/>
  <c r="K345" i="6" s="1"/>
  <c r="AI344" i="6"/>
  <c r="AI344" i="6" a="1"/>
  <c r="AH344" i="6" a="1"/>
  <c r="AH344" i="6" s="1"/>
  <c r="AG344" i="6" a="1"/>
  <c r="AG344" i="6" s="1"/>
  <c r="AF344" i="6" a="1"/>
  <c r="AF344" i="6" s="1"/>
  <c r="AE344" i="6" a="1"/>
  <c r="AE344" i="6" s="1"/>
  <c r="AD344" i="6" a="1"/>
  <c r="AD344" i="6" s="1"/>
  <c r="AC344" i="6"/>
  <c r="AC344" i="6" a="1"/>
  <c r="AB344" i="6" a="1"/>
  <c r="AB344" i="6" s="1"/>
  <c r="AA344" i="6"/>
  <c r="AA344" i="6" a="1"/>
  <c r="Z344" i="6" a="1"/>
  <c r="Z344" i="6" s="1"/>
  <c r="Y344" i="6" a="1"/>
  <c r="Y344" i="6" s="1"/>
  <c r="X344" i="6" a="1"/>
  <c r="X344" i="6" s="1"/>
  <c r="W344" i="6" a="1"/>
  <c r="W344" i="6" s="1"/>
  <c r="V344" i="6" a="1"/>
  <c r="V344" i="6" s="1"/>
  <c r="U344" i="6"/>
  <c r="U344" i="6" a="1"/>
  <c r="T344" i="6" a="1"/>
  <c r="T344" i="6" s="1"/>
  <c r="S344" i="6"/>
  <c r="S344" i="6" a="1"/>
  <c r="R344" i="6" a="1"/>
  <c r="R344" i="6" s="1"/>
  <c r="Q344" i="6" a="1"/>
  <c r="Q344" i="6" s="1"/>
  <c r="P344" i="6" a="1"/>
  <c r="P344" i="6" s="1"/>
  <c r="O344" i="6" a="1"/>
  <c r="O344" i="6" s="1"/>
  <c r="N344" i="6" a="1"/>
  <c r="N344" i="6" s="1"/>
  <c r="M344" i="6"/>
  <c r="M344" i="6" a="1"/>
  <c r="L344" i="6" a="1"/>
  <c r="L344" i="6" s="1"/>
  <c r="K344" i="6"/>
  <c r="K344" i="6" a="1"/>
  <c r="AI343" i="6" a="1"/>
  <c r="AI343" i="6" s="1"/>
  <c r="AH343" i="6" a="1"/>
  <c r="AH343" i="6" s="1"/>
  <c r="AG343" i="6" a="1"/>
  <c r="AG343" i="6" s="1"/>
  <c r="AF343" i="6" a="1"/>
  <c r="AF343" i="6" s="1"/>
  <c r="AE343" i="6"/>
  <c r="AE343" i="6" a="1"/>
  <c r="AD343" i="6" a="1"/>
  <c r="AD343" i="6" s="1"/>
  <c r="AC343" i="6" a="1"/>
  <c r="AC343" i="6" s="1"/>
  <c r="AB343" i="6" a="1"/>
  <c r="AB343" i="6" s="1"/>
  <c r="AA343" i="6" a="1"/>
  <c r="AA343" i="6" s="1"/>
  <c r="Z343" i="6" a="1"/>
  <c r="Z343" i="6" s="1"/>
  <c r="Y343" i="6" a="1"/>
  <c r="Y343" i="6" s="1"/>
  <c r="X343" i="6" a="1"/>
  <c r="X343" i="6" s="1"/>
  <c r="W343" i="6"/>
  <c r="W343" i="6" a="1"/>
  <c r="V343" i="6" a="1"/>
  <c r="V343" i="6" s="1"/>
  <c r="U343" i="6" a="1"/>
  <c r="U343" i="6" s="1"/>
  <c r="T343" i="6" a="1"/>
  <c r="T343" i="6" s="1"/>
  <c r="S343" i="6" a="1"/>
  <c r="S343" i="6" s="1"/>
  <c r="R343" i="6" a="1"/>
  <c r="R343" i="6" s="1"/>
  <c r="Q343" i="6" a="1"/>
  <c r="Q343" i="6" s="1"/>
  <c r="P343" i="6" a="1"/>
  <c r="P343" i="6" s="1"/>
  <c r="O343" i="6"/>
  <c r="O343" i="6" a="1"/>
  <c r="N343" i="6" a="1"/>
  <c r="N343" i="6" s="1"/>
  <c r="M343" i="6" a="1"/>
  <c r="M343" i="6" s="1"/>
  <c r="L343" i="6" a="1"/>
  <c r="L343" i="6" s="1"/>
  <c r="K343" i="6" a="1"/>
  <c r="K343" i="6" s="1"/>
  <c r="AI342" i="6"/>
  <c r="AI342" i="6" a="1"/>
  <c r="AH342" i="6" a="1"/>
  <c r="AH342" i="6" s="1"/>
  <c r="AG342" i="6" a="1"/>
  <c r="AG342" i="6" s="1"/>
  <c r="AF342" i="6" a="1"/>
  <c r="AF342" i="6" s="1"/>
  <c r="AE342" i="6" a="1"/>
  <c r="AE342" i="6" s="1"/>
  <c r="AD342" i="6" a="1"/>
  <c r="AD342" i="6" s="1"/>
  <c r="AC342" i="6"/>
  <c r="AC342" i="6" a="1"/>
  <c r="AB342" i="6" a="1"/>
  <c r="AB342" i="6" s="1"/>
  <c r="AA342" i="6"/>
  <c r="AA342" i="6" a="1"/>
  <c r="Z342" i="6" a="1"/>
  <c r="Z342" i="6" s="1"/>
  <c r="Y342" i="6" a="1"/>
  <c r="Y342" i="6" s="1"/>
  <c r="X342" i="6" a="1"/>
  <c r="X342" i="6" s="1"/>
  <c r="W342" i="6" a="1"/>
  <c r="W342" i="6" s="1"/>
  <c r="V342" i="6" a="1"/>
  <c r="V342" i="6" s="1"/>
  <c r="U342" i="6"/>
  <c r="U342" i="6" a="1"/>
  <c r="T342" i="6" a="1"/>
  <c r="T342" i="6" s="1"/>
  <c r="S342" i="6"/>
  <c r="S342" i="6" a="1"/>
  <c r="R342" i="6" a="1"/>
  <c r="R342" i="6" s="1"/>
  <c r="Q342" i="6" a="1"/>
  <c r="Q342" i="6" s="1"/>
  <c r="P342" i="6" a="1"/>
  <c r="P342" i="6" s="1"/>
  <c r="O342" i="6" a="1"/>
  <c r="O342" i="6" s="1"/>
  <c r="N342" i="6" a="1"/>
  <c r="N342" i="6" s="1"/>
  <c r="M342" i="6"/>
  <c r="M342" i="6" a="1"/>
  <c r="L342" i="6" a="1"/>
  <c r="L342" i="6" s="1"/>
  <c r="K342" i="6"/>
  <c r="K342" i="6" a="1"/>
  <c r="AI341" i="6" a="1"/>
  <c r="AI341" i="6" s="1"/>
  <c r="AH341" i="6" a="1"/>
  <c r="AH341" i="6" s="1"/>
  <c r="AG341" i="6" a="1"/>
  <c r="AG341" i="6" s="1"/>
  <c r="AF341" i="6" a="1"/>
  <c r="AF341" i="6" s="1"/>
  <c r="AE341" i="6"/>
  <c r="AE341" i="6" a="1"/>
  <c r="AD341" i="6" a="1"/>
  <c r="AD341" i="6" s="1"/>
  <c r="AC341" i="6" a="1"/>
  <c r="AC341" i="6" s="1"/>
  <c r="AB341" i="6" a="1"/>
  <c r="AB341" i="6" s="1"/>
  <c r="AA341" i="6" a="1"/>
  <c r="AA341" i="6" s="1"/>
  <c r="Z341" i="6" a="1"/>
  <c r="Z341" i="6" s="1"/>
  <c r="Y341" i="6" a="1"/>
  <c r="Y341" i="6" s="1"/>
  <c r="X341" i="6" a="1"/>
  <c r="X341" i="6" s="1"/>
  <c r="W341" i="6"/>
  <c r="W341" i="6" a="1"/>
  <c r="V341" i="6" a="1"/>
  <c r="V341" i="6" s="1"/>
  <c r="U341" i="6" a="1"/>
  <c r="U341" i="6" s="1"/>
  <c r="T341" i="6" a="1"/>
  <c r="T341" i="6" s="1"/>
  <c r="S341" i="6" a="1"/>
  <c r="S341" i="6" s="1"/>
  <c r="R341" i="6" a="1"/>
  <c r="R341" i="6" s="1"/>
  <c r="Q341" i="6" a="1"/>
  <c r="Q341" i="6" s="1"/>
  <c r="P341" i="6" a="1"/>
  <c r="P341" i="6" s="1"/>
  <c r="O341" i="6"/>
  <c r="O341" i="6" a="1"/>
  <c r="N341" i="6" a="1"/>
  <c r="N341" i="6" s="1"/>
  <c r="M341" i="6" a="1"/>
  <c r="M341" i="6" s="1"/>
  <c r="L341" i="6" a="1"/>
  <c r="L341" i="6" s="1"/>
  <c r="K341" i="6" a="1"/>
  <c r="K341" i="6" s="1"/>
  <c r="AI340" i="6"/>
  <c r="AI340" i="6" a="1"/>
  <c r="AH340" i="6" a="1"/>
  <c r="AH340" i="6" s="1"/>
  <c r="AG340" i="6" a="1"/>
  <c r="AG340" i="6" s="1"/>
  <c r="AF340" i="6" a="1"/>
  <c r="AF340" i="6" s="1"/>
  <c r="AE340" i="6" a="1"/>
  <c r="AE340" i="6" s="1"/>
  <c r="AD340" i="6" a="1"/>
  <c r="AD340" i="6" s="1"/>
  <c r="AC340" i="6"/>
  <c r="AC340" i="6" a="1"/>
  <c r="AB340" i="6" a="1"/>
  <c r="AB340" i="6" s="1"/>
  <c r="AA340" i="6"/>
  <c r="AA340" i="6" a="1"/>
  <c r="Z340" i="6" a="1"/>
  <c r="Z340" i="6" s="1"/>
  <c r="Y340" i="6" a="1"/>
  <c r="Y340" i="6" s="1"/>
  <c r="X340" i="6" a="1"/>
  <c r="X340" i="6" s="1"/>
  <c r="W340" i="6" a="1"/>
  <c r="W340" i="6" s="1"/>
  <c r="V340" i="6" a="1"/>
  <c r="V340" i="6" s="1"/>
  <c r="U340" i="6"/>
  <c r="U340" i="6" a="1"/>
  <c r="T340" i="6" a="1"/>
  <c r="T340" i="6" s="1"/>
  <c r="S340" i="6"/>
  <c r="S340" i="6" a="1"/>
  <c r="R340" i="6" a="1"/>
  <c r="R340" i="6" s="1"/>
  <c r="Q340" i="6" a="1"/>
  <c r="Q340" i="6" s="1"/>
  <c r="P340" i="6" a="1"/>
  <c r="P340" i="6" s="1"/>
  <c r="O340" i="6" a="1"/>
  <c r="O340" i="6" s="1"/>
  <c r="N340" i="6" a="1"/>
  <c r="N340" i="6" s="1"/>
  <c r="M340" i="6" a="1"/>
  <c r="M340" i="6" s="1"/>
  <c r="L340" i="6" a="1"/>
  <c r="L340" i="6" s="1"/>
  <c r="K340" i="6"/>
  <c r="K340" i="6" a="1"/>
  <c r="AI339" i="6" a="1"/>
  <c r="AI339" i="6" s="1"/>
  <c r="AH339" i="6" a="1"/>
  <c r="AH339" i="6" s="1"/>
  <c r="AG339" i="6" a="1"/>
  <c r="AG339" i="6" s="1"/>
  <c r="AF339" i="6" a="1"/>
  <c r="AF339" i="6" s="1"/>
  <c r="AE339" i="6"/>
  <c r="AE339" i="6" a="1"/>
  <c r="AD339" i="6" a="1"/>
  <c r="AD339" i="6" s="1"/>
  <c r="AC339" i="6" a="1"/>
  <c r="AC339" i="6" s="1"/>
  <c r="AB339" i="6" a="1"/>
  <c r="AB339" i="6" s="1"/>
  <c r="AA339" i="6" a="1"/>
  <c r="AA339" i="6" s="1"/>
  <c r="Z339" i="6" a="1"/>
  <c r="Z339" i="6" s="1"/>
  <c r="Y339" i="6" a="1"/>
  <c r="Y339" i="6" s="1"/>
  <c r="X339" i="6" a="1"/>
  <c r="X339" i="6" s="1"/>
  <c r="W339" i="6"/>
  <c r="W339" i="6" a="1"/>
  <c r="V339" i="6" a="1"/>
  <c r="V339" i="6" s="1"/>
  <c r="U339" i="6" a="1"/>
  <c r="U339" i="6" s="1"/>
  <c r="T339" i="6" a="1"/>
  <c r="T339" i="6" s="1"/>
  <c r="S339" i="6" a="1"/>
  <c r="S339" i="6" s="1"/>
  <c r="R339" i="6" a="1"/>
  <c r="R339" i="6" s="1"/>
  <c r="Q339" i="6" a="1"/>
  <c r="Q339" i="6" s="1"/>
  <c r="P339" i="6" a="1"/>
  <c r="P339" i="6" s="1"/>
  <c r="O339" i="6"/>
  <c r="O339" i="6" a="1"/>
  <c r="N339" i="6" a="1"/>
  <c r="N339" i="6" s="1"/>
  <c r="M339" i="6" a="1"/>
  <c r="M339" i="6" s="1"/>
  <c r="L339" i="6" a="1"/>
  <c r="L339" i="6" s="1"/>
  <c r="K339" i="6" a="1"/>
  <c r="K339" i="6" s="1"/>
  <c r="AI338" i="6"/>
  <c r="AI338" i="6" a="1"/>
  <c r="AH338" i="6" a="1"/>
  <c r="AH338" i="6" s="1"/>
  <c r="AG338" i="6" a="1"/>
  <c r="AG338" i="6" s="1"/>
  <c r="AF338" i="6" a="1"/>
  <c r="AF338" i="6" s="1"/>
  <c r="AE338" i="6" a="1"/>
  <c r="AE338" i="6" s="1"/>
  <c r="AD338" i="6" a="1"/>
  <c r="AD338" i="6" s="1"/>
  <c r="AC338" i="6"/>
  <c r="AC338" i="6" a="1"/>
  <c r="AB338" i="6" a="1"/>
  <c r="AB338" i="6" s="1"/>
  <c r="AA338" i="6"/>
  <c r="AA338" i="6" a="1"/>
  <c r="Z338" i="6" a="1"/>
  <c r="Z338" i="6" s="1"/>
  <c r="Y338" i="6" a="1"/>
  <c r="Y338" i="6" s="1"/>
  <c r="X338" i="6" a="1"/>
  <c r="X338" i="6" s="1"/>
  <c r="W338" i="6" a="1"/>
  <c r="W338" i="6" s="1"/>
  <c r="V338" i="6" a="1"/>
  <c r="V338" i="6" s="1"/>
  <c r="U338" i="6" a="1"/>
  <c r="U338" i="6" s="1"/>
  <c r="T338" i="6" a="1"/>
  <c r="T338" i="6" s="1"/>
  <c r="S338" i="6"/>
  <c r="S338" i="6" a="1"/>
  <c r="R338" i="6" a="1"/>
  <c r="R338" i="6" s="1"/>
  <c r="Q338" i="6" a="1"/>
  <c r="Q338" i="6" s="1"/>
  <c r="P338" i="6" a="1"/>
  <c r="P338" i="6" s="1"/>
  <c r="O338" i="6" a="1"/>
  <c r="O338" i="6" s="1"/>
  <c r="N338" i="6" a="1"/>
  <c r="N338" i="6" s="1"/>
  <c r="M338" i="6"/>
  <c r="M338" i="6" a="1"/>
  <c r="L338" i="6" a="1"/>
  <c r="L338" i="6" s="1"/>
  <c r="K338" i="6"/>
  <c r="K338" i="6" a="1"/>
  <c r="AI337" i="6" a="1"/>
  <c r="AI337" i="6" s="1"/>
  <c r="AH337" i="6" a="1"/>
  <c r="AH337" i="6" s="1"/>
  <c r="AG337" i="6"/>
  <c r="AG337" i="6" a="1"/>
  <c r="AF337" i="6" a="1"/>
  <c r="AF337" i="6" s="1"/>
  <c r="AE337" i="6"/>
  <c r="AE337" i="6" a="1"/>
  <c r="AD337" i="6" a="1"/>
  <c r="AD337" i="6" s="1"/>
  <c r="AC337" i="6" a="1"/>
  <c r="AC337" i="6" s="1"/>
  <c r="AB337" i="6" a="1"/>
  <c r="AB337" i="6" s="1"/>
  <c r="AA337" i="6" a="1"/>
  <c r="AA337" i="6" s="1"/>
  <c r="Z337" i="6" a="1"/>
  <c r="Z337" i="6" s="1"/>
  <c r="Y337" i="6"/>
  <c r="Y337" i="6" a="1"/>
  <c r="X337" i="6" a="1"/>
  <c r="X337" i="6" s="1"/>
  <c r="W337" i="6"/>
  <c r="W337" i="6" a="1"/>
  <c r="V337" i="6" a="1"/>
  <c r="V337" i="6" s="1"/>
  <c r="U337" i="6" a="1"/>
  <c r="U337" i="6" s="1"/>
  <c r="T337" i="6" a="1"/>
  <c r="T337" i="6" s="1"/>
  <c r="S337" i="6" a="1"/>
  <c r="S337" i="6" s="1"/>
  <c r="R337" i="6" a="1"/>
  <c r="R337" i="6" s="1"/>
  <c r="Q337" i="6" a="1"/>
  <c r="Q337" i="6" s="1"/>
  <c r="P337" i="6" a="1"/>
  <c r="P337" i="6" s="1"/>
  <c r="O337" i="6"/>
  <c r="O337" i="6" a="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c r="U335" i="6" a="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c r="AG334" i="6" a="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c r="Q334" i="6" a="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c r="AC333" i="6" a="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c r="M333" i="6" a="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c r="Y332" i="6" a="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c r="AG331" i="6" a="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c r="U331" i="6" a="1"/>
  <c r="T331" i="6" a="1"/>
  <c r="T331" i="6" s="1"/>
  <c r="S331" i="6" a="1"/>
  <c r="S331" i="6" s="1"/>
  <c r="R331" i="6" a="1"/>
  <c r="R331" i="6" s="1"/>
  <c r="Q331" i="6"/>
  <c r="Q331" i="6" a="1"/>
  <c r="P331" i="6" a="1"/>
  <c r="P331" i="6" s="1"/>
  <c r="O331" i="6" a="1"/>
  <c r="O331" i="6" s="1"/>
  <c r="N331" i="6" a="1"/>
  <c r="N331" i="6" s="1"/>
  <c r="M331" i="6" a="1"/>
  <c r="M331" i="6" s="1"/>
  <c r="L331" i="6" a="1"/>
  <c r="L331" i="6" s="1"/>
  <c r="K331" i="6" a="1"/>
  <c r="K331" i="6" s="1"/>
  <c r="AI330" i="6" a="1"/>
  <c r="AI330" i="6" s="1"/>
  <c r="AH330" i="6" a="1"/>
  <c r="AH330" i="6" s="1"/>
  <c r="AG330" i="6"/>
  <c r="AG330" i="6" a="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c r="Q330" i="6" a="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c r="AC329" i="6" a="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c r="M329" i="6" a="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c r="Y328" i="6" a="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c r="U327" i="6" a="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c r="AG326" i="6" a="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c r="Q326" i="6" a="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c r="AC325" i="6" a="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c r="M325" i="6" a="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c r="Y324" i="6" a="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c r="U323" i="6" a="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c r="AG322" i="6" a="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c r="Q322" i="6" a="1"/>
  <c r="P322" i="6" a="1"/>
  <c r="P322" i="6" s="1"/>
  <c r="O322" i="6" a="1"/>
  <c r="O322" i="6" s="1"/>
  <c r="N322" i="6" a="1"/>
  <c r="N322" i="6" s="1"/>
  <c r="M322" i="6" a="1"/>
  <c r="M322" i="6" s="1"/>
  <c r="L322" i="6" a="1"/>
  <c r="L322" i="6" s="1"/>
  <c r="K322" i="6" a="1"/>
  <c r="K322" i="6" s="1"/>
  <c r="AI321" i="6" a="1"/>
  <c r="AI321" i="6" s="1"/>
  <c r="AH321" i="6" a="1"/>
  <c r="AH321" i="6" s="1"/>
  <c r="AG321" i="6"/>
  <c r="AG321" i="6" a="1"/>
  <c r="AF321" i="6" a="1"/>
  <c r="AF321" i="6" s="1"/>
  <c r="AE321" i="6" a="1"/>
  <c r="AE321" i="6" s="1"/>
  <c r="AD321" i="6" a="1"/>
  <c r="AD321" i="6" s="1"/>
  <c r="AC321" i="6"/>
  <c r="AC321" i="6" a="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c r="Q321" i="6" a="1"/>
  <c r="P321" i="6" a="1"/>
  <c r="P321" i="6" s="1"/>
  <c r="O321" i="6" a="1"/>
  <c r="O321" i="6" s="1"/>
  <c r="N321" i="6" a="1"/>
  <c r="N321" i="6" s="1"/>
  <c r="M321" i="6"/>
  <c r="M321" i="6" a="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c r="Y320" i="6" a="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c r="AC319" i="6" a="1"/>
  <c r="AB319" i="6" a="1"/>
  <c r="AB319" i="6" s="1"/>
  <c r="AA319" i="6" a="1"/>
  <c r="AA319" i="6" s="1"/>
  <c r="Z319" i="6" a="1"/>
  <c r="Z319" i="6" s="1"/>
  <c r="Y319" i="6" a="1"/>
  <c r="Y319" i="6" s="1"/>
  <c r="X319" i="6" a="1"/>
  <c r="X319" i="6" s="1"/>
  <c r="W319" i="6" a="1"/>
  <c r="W319" i="6" s="1"/>
  <c r="V319" i="6" a="1"/>
  <c r="V319" i="6" s="1"/>
  <c r="U319" i="6"/>
  <c r="U319" i="6" a="1"/>
  <c r="T319" i="6" a="1"/>
  <c r="T319" i="6" s="1"/>
  <c r="S319" i="6" a="1"/>
  <c r="S319" i="6" s="1"/>
  <c r="R319" i="6" a="1"/>
  <c r="R319" i="6" s="1"/>
  <c r="Q319" i="6" a="1"/>
  <c r="Q319" i="6" s="1"/>
  <c r="P319" i="6" a="1"/>
  <c r="P319" i="6" s="1"/>
  <c r="O319" i="6" a="1"/>
  <c r="O319" i="6" s="1"/>
  <c r="N319" i="6" a="1"/>
  <c r="N319" i="6" s="1"/>
  <c r="M319" i="6"/>
  <c r="M319" i="6" a="1"/>
  <c r="L319" i="6" a="1"/>
  <c r="L319" i="6" s="1"/>
  <c r="K319" i="6" a="1"/>
  <c r="K319" i="6" s="1"/>
  <c r="AI318" i="6" a="1"/>
  <c r="AI318" i="6" s="1"/>
  <c r="AH318" i="6" a="1"/>
  <c r="AH318" i="6" s="1"/>
  <c r="AG318" i="6"/>
  <c r="AG318" i="6" a="1"/>
  <c r="AF318" i="6" a="1"/>
  <c r="AF318" i="6" s="1"/>
  <c r="AE318" i="6" a="1"/>
  <c r="AE318" i="6" s="1"/>
  <c r="AD318" i="6" a="1"/>
  <c r="AD318" i="6" s="1"/>
  <c r="AC318" i="6" a="1"/>
  <c r="AC318" i="6" s="1"/>
  <c r="AB318" i="6" a="1"/>
  <c r="AB318" i="6" s="1"/>
  <c r="AA318" i="6" a="1"/>
  <c r="AA318" i="6" s="1"/>
  <c r="Z318" i="6" a="1"/>
  <c r="Z318" i="6" s="1"/>
  <c r="Y318" i="6"/>
  <c r="Y318" i="6" a="1"/>
  <c r="X318" i="6" a="1"/>
  <c r="X318" i="6" s="1"/>
  <c r="W318" i="6" a="1"/>
  <c r="W318" i="6" s="1"/>
  <c r="V318" i="6" a="1"/>
  <c r="V318" i="6" s="1"/>
  <c r="U318" i="6" a="1"/>
  <c r="U318" i="6" s="1"/>
  <c r="T318" i="6" a="1"/>
  <c r="T318" i="6" s="1"/>
  <c r="S318" i="6" a="1"/>
  <c r="S318" i="6" s="1"/>
  <c r="R318" i="6" a="1"/>
  <c r="R318" i="6" s="1"/>
  <c r="Q318" i="6"/>
  <c r="Q318" i="6" a="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c r="AC317" i="6" a="1"/>
  <c r="AB317" i="6" a="1"/>
  <c r="AB317" i="6" s="1"/>
  <c r="AA317" i="6" a="1"/>
  <c r="AA317" i="6" s="1"/>
  <c r="Z317" i="6" a="1"/>
  <c r="Z317" i="6" s="1"/>
  <c r="Y317" i="6" a="1"/>
  <c r="Y317" i="6" s="1"/>
  <c r="X317" i="6" a="1"/>
  <c r="X317" i="6" s="1"/>
  <c r="W317" i="6" a="1"/>
  <c r="W317" i="6" s="1"/>
  <c r="V317" i="6" a="1"/>
  <c r="V317" i="6" s="1"/>
  <c r="U317" i="6"/>
  <c r="U317" i="6" a="1"/>
  <c r="T317" i="6" a="1"/>
  <c r="T317" i="6" s="1"/>
  <c r="S317" i="6" a="1"/>
  <c r="S317" i="6" s="1"/>
  <c r="R317" i="6" a="1"/>
  <c r="R317" i="6" s="1"/>
  <c r="Q317" i="6" a="1"/>
  <c r="Q317" i="6" s="1"/>
  <c r="P317" i="6" a="1"/>
  <c r="P317" i="6" s="1"/>
  <c r="O317" i="6" a="1"/>
  <c r="O317" i="6" s="1"/>
  <c r="N317" i="6" a="1"/>
  <c r="N317" i="6" s="1"/>
  <c r="M317" i="6"/>
  <c r="M317" i="6" a="1"/>
  <c r="L317" i="6" a="1"/>
  <c r="L317" i="6" s="1"/>
  <c r="K317" i="6" a="1"/>
  <c r="K317" i="6" s="1"/>
  <c r="AI316" i="6" a="1"/>
  <c r="AI316" i="6" s="1"/>
  <c r="AH316" i="6" a="1"/>
  <c r="AH316" i="6" s="1"/>
  <c r="AG316" i="6"/>
  <c r="AG316" i="6" a="1"/>
  <c r="AF316" i="6" a="1"/>
  <c r="AF316" i="6" s="1"/>
  <c r="AE316" i="6" a="1"/>
  <c r="AE316" i="6" s="1"/>
  <c r="AD316" i="6" a="1"/>
  <c r="AD316" i="6" s="1"/>
  <c r="AC316" i="6" a="1"/>
  <c r="AC316" i="6" s="1"/>
  <c r="AB316" i="6" a="1"/>
  <c r="AB316" i="6" s="1"/>
  <c r="AA316" i="6" a="1"/>
  <c r="AA316" i="6" s="1"/>
  <c r="Z316" i="6" a="1"/>
  <c r="Z316" i="6" s="1"/>
  <c r="Y316" i="6"/>
  <c r="Y316" i="6" a="1"/>
  <c r="X316" i="6" a="1"/>
  <c r="X316" i="6" s="1"/>
  <c r="W316" i="6" a="1"/>
  <c r="W316" i="6" s="1"/>
  <c r="V316" i="6" a="1"/>
  <c r="V316" i="6" s="1"/>
  <c r="U316" i="6" a="1"/>
  <c r="U316" i="6" s="1"/>
  <c r="T316" i="6" a="1"/>
  <c r="T316" i="6" s="1"/>
  <c r="S316" i="6" a="1"/>
  <c r="S316" i="6" s="1"/>
  <c r="R316" i="6" a="1"/>
  <c r="R316" i="6" s="1"/>
  <c r="Q316" i="6"/>
  <c r="Q316" i="6" a="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c r="AC315" i="6" a="1"/>
  <c r="AB315" i="6" a="1"/>
  <c r="AB315" i="6" s="1"/>
  <c r="AA315" i="6" a="1"/>
  <c r="AA315" i="6" s="1"/>
  <c r="Z315" i="6" a="1"/>
  <c r="Z315" i="6" s="1"/>
  <c r="Y315" i="6" a="1"/>
  <c r="Y315" i="6" s="1"/>
  <c r="X315" i="6" a="1"/>
  <c r="X315" i="6" s="1"/>
  <c r="W315" i="6" a="1"/>
  <c r="W315" i="6" s="1"/>
  <c r="V315" i="6" a="1"/>
  <c r="V315" i="6" s="1"/>
  <c r="U315" i="6"/>
  <c r="U315" i="6" a="1"/>
  <c r="T315" i="6" a="1"/>
  <c r="T315" i="6" s="1"/>
  <c r="S315" i="6" a="1"/>
  <c r="S315" i="6" s="1"/>
  <c r="R315" i="6" a="1"/>
  <c r="R315" i="6" s="1"/>
  <c r="Q315" i="6" a="1"/>
  <c r="Q315" i="6" s="1"/>
  <c r="P315" i="6" a="1"/>
  <c r="P315" i="6" s="1"/>
  <c r="O315" i="6" a="1"/>
  <c r="O315" i="6" s="1"/>
  <c r="N315" i="6" a="1"/>
  <c r="N315" i="6" s="1"/>
  <c r="M315" i="6"/>
  <c r="M315" i="6" a="1"/>
  <c r="L315" i="6" a="1"/>
  <c r="L315" i="6" s="1"/>
  <c r="K315" i="6" a="1"/>
  <c r="K315" i="6" s="1"/>
  <c r="AI314" i="6" a="1"/>
  <c r="AI314" i="6" s="1"/>
  <c r="AH314" i="6" a="1"/>
  <c r="AH314" i="6" s="1"/>
  <c r="AG314" i="6"/>
  <c r="AG314" i="6" a="1"/>
  <c r="AF314" i="6" a="1"/>
  <c r="AF314" i="6" s="1"/>
  <c r="AE314" i="6" a="1"/>
  <c r="AE314" i="6" s="1"/>
  <c r="AD314" i="6" a="1"/>
  <c r="AD314" i="6" s="1"/>
  <c r="AC314" i="6" a="1"/>
  <c r="AC314" i="6" s="1"/>
  <c r="AB314" i="6" a="1"/>
  <c r="AB314" i="6" s="1"/>
  <c r="AA314" i="6" a="1"/>
  <c r="AA314" i="6" s="1"/>
  <c r="Z314" i="6" a="1"/>
  <c r="Z314" i="6" s="1"/>
  <c r="Y314" i="6"/>
  <c r="Y314" i="6" a="1"/>
  <c r="X314" i="6" a="1"/>
  <c r="X314" i="6" s="1"/>
  <c r="W314" i="6" a="1"/>
  <c r="W314" i="6" s="1"/>
  <c r="V314" i="6" a="1"/>
  <c r="V314" i="6" s="1"/>
  <c r="U314" i="6" a="1"/>
  <c r="U314" i="6" s="1"/>
  <c r="T314" i="6" a="1"/>
  <c r="T314" i="6" s="1"/>
  <c r="S314" i="6" a="1"/>
  <c r="S314" i="6" s="1"/>
  <c r="R314" i="6" a="1"/>
  <c r="R314" i="6" s="1"/>
  <c r="Q314" i="6"/>
  <c r="Q314" i="6" a="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c r="AC313" i="6" a="1"/>
  <c r="AB313" i="6" a="1"/>
  <c r="AB313" i="6" s="1"/>
  <c r="AA313" i="6" a="1"/>
  <c r="AA313" i="6" s="1"/>
  <c r="Z313" i="6" a="1"/>
  <c r="Z313" i="6" s="1"/>
  <c r="Y313" i="6" a="1"/>
  <c r="Y313" i="6" s="1"/>
  <c r="X313" i="6" a="1"/>
  <c r="X313" i="6" s="1"/>
  <c r="W313" i="6" a="1"/>
  <c r="W313" i="6" s="1"/>
  <c r="V313" i="6" a="1"/>
  <c r="V313" i="6" s="1"/>
  <c r="U313" i="6"/>
  <c r="U313" i="6" a="1"/>
  <c r="T313" i="6" a="1"/>
  <c r="T313" i="6" s="1"/>
  <c r="S313" i="6" a="1"/>
  <c r="S313" i="6" s="1"/>
  <c r="R313" i="6" a="1"/>
  <c r="R313" i="6" s="1"/>
  <c r="Q313" i="6" a="1"/>
  <c r="Q313" i="6" s="1"/>
  <c r="P313" i="6" a="1"/>
  <c r="P313" i="6" s="1"/>
  <c r="O313" i="6" a="1"/>
  <c r="O313" i="6" s="1"/>
  <c r="N313" i="6" a="1"/>
  <c r="N313" i="6" s="1"/>
  <c r="M313" i="6"/>
  <c r="M313" i="6" a="1"/>
  <c r="L313" i="6" a="1"/>
  <c r="L313" i="6" s="1"/>
  <c r="K313" i="6" a="1"/>
  <c r="K313" i="6" s="1"/>
  <c r="AI312" i="6" a="1"/>
  <c r="AI312" i="6" s="1"/>
  <c r="AH312" i="6" a="1"/>
  <c r="AH312" i="6" s="1"/>
  <c r="AG312" i="6"/>
  <c r="AG312" i="6" a="1"/>
  <c r="AF312" i="6" a="1"/>
  <c r="AF312" i="6" s="1"/>
  <c r="AE312" i="6" a="1"/>
  <c r="AE312" i="6" s="1"/>
  <c r="AD312" i="6" a="1"/>
  <c r="AD312" i="6" s="1"/>
  <c r="AC312" i="6" a="1"/>
  <c r="AC312" i="6" s="1"/>
  <c r="AB312" i="6" a="1"/>
  <c r="AB312" i="6" s="1"/>
  <c r="AA312" i="6" a="1"/>
  <c r="AA312" i="6" s="1"/>
  <c r="Z312" i="6" a="1"/>
  <c r="Z312" i="6" s="1"/>
  <c r="Y312" i="6"/>
  <c r="Y312" i="6" a="1"/>
  <c r="X312" i="6" a="1"/>
  <c r="X312" i="6" s="1"/>
  <c r="W312" i="6" a="1"/>
  <c r="W312" i="6" s="1"/>
  <c r="V312" i="6" a="1"/>
  <c r="V312" i="6" s="1"/>
  <c r="U312" i="6" a="1"/>
  <c r="U312" i="6" s="1"/>
  <c r="T312" i="6" a="1"/>
  <c r="T312" i="6" s="1"/>
  <c r="S312" i="6" a="1"/>
  <c r="S312" i="6" s="1"/>
  <c r="R312" i="6" a="1"/>
  <c r="R312" i="6" s="1"/>
  <c r="Q312" i="6"/>
  <c r="Q312" i="6" a="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c r="AC311" i="6" a="1"/>
  <c r="AB311" i="6" a="1"/>
  <c r="AB311" i="6" s="1"/>
  <c r="AA311" i="6" a="1"/>
  <c r="AA311" i="6" s="1"/>
  <c r="Z311" i="6" a="1"/>
  <c r="Z311" i="6" s="1"/>
  <c r="Y311" i="6" a="1"/>
  <c r="Y311" i="6" s="1"/>
  <c r="X311" i="6" a="1"/>
  <c r="X311" i="6" s="1"/>
  <c r="W311" i="6" a="1"/>
  <c r="W311" i="6" s="1"/>
  <c r="V311" i="6" a="1"/>
  <c r="V311" i="6" s="1"/>
  <c r="U311" i="6"/>
  <c r="U311" i="6" a="1"/>
  <c r="T311" i="6" a="1"/>
  <c r="T311" i="6" s="1"/>
  <c r="S311" i="6" a="1"/>
  <c r="S311" i="6" s="1"/>
  <c r="R311" i="6" a="1"/>
  <c r="R311" i="6" s="1"/>
  <c r="Q311" i="6" a="1"/>
  <c r="Q311" i="6" s="1"/>
  <c r="P311" i="6" a="1"/>
  <c r="P311" i="6" s="1"/>
  <c r="O311" i="6" a="1"/>
  <c r="O311" i="6" s="1"/>
  <c r="N311" i="6" a="1"/>
  <c r="N311" i="6" s="1"/>
  <c r="M311" i="6"/>
  <c r="M311" i="6" a="1"/>
  <c r="L311" i="6" a="1"/>
  <c r="L311" i="6" s="1"/>
  <c r="K311" i="6" a="1"/>
  <c r="K311" i="6" s="1"/>
  <c r="AI310" i="6" a="1"/>
  <c r="AI310" i="6" s="1"/>
  <c r="AH310" i="6" a="1"/>
  <c r="AH310" i="6" s="1"/>
  <c r="AG310" i="6"/>
  <c r="AG310" i="6" a="1"/>
  <c r="AF310" i="6" a="1"/>
  <c r="AF310" i="6" s="1"/>
  <c r="AE310" i="6" a="1"/>
  <c r="AE310" i="6" s="1"/>
  <c r="AD310" i="6" a="1"/>
  <c r="AD310" i="6" s="1"/>
  <c r="AC310" i="6" a="1"/>
  <c r="AC310" i="6" s="1"/>
  <c r="AB310" i="6" a="1"/>
  <c r="AB310" i="6" s="1"/>
  <c r="AA310" i="6" a="1"/>
  <c r="AA310" i="6" s="1"/>
  <c r="Z310" i="6" a="1"/>
  <c r="Z310" i="6" s="1"/>
  <c r="Y310" i="6"/>
  <c r="Y310" i="6" a="1"/>
  <c r="X310" i="6" a="1"/>
  <c r="X310" i="6" s="1"/>
  <c r="W310" i="6" a="1"/>
  <c r="W310" i="6" s="1"/>
  <c r="V310" i="6" a="1"/>
  <c r="V310" i="6" s="1"/>
  <c r="U310" i="6" a="1"/>
  <c r="U310" i="6" s="1"/>
  <c r="T310" i="6" a="1"/>
  <c r="T310" i="6" s="1"/>
  <c r="S310" i="6" a="1"/>
  <c r="S310" i="6" s="1"/>
  <c r="R310" i="6" a="1"/>
  <c r="R310" i="6" s="1"/>
  <c r="Q310" i="6"/>
  <c r="Q310" i="6" a="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c r="AC309" i="6" a="1"/>
  <c r="AB309" i="6" a="1"/>
  <c r="AB309" i="6" s="1"/>
  <c r="AA309" i="6" a="1"/>
  <c r="AA309" i="6" s="1"/>
  <c r="Z309" i="6" a="1"/>
  <c r="Z309" i="6" s="1"/>
  <c r="Y309" i="6" a="1"/>
  <c r="Y309" i="6" s="1"/>
  <c r="X309" i="6" a="1"/>
  <c r="X309" i="6" s="1"/>
  <c r="W309" i="6" a="1"/>
  <c r="W309" i="6" s="1"/>
  <c r="V309" i="6" a="1"/>
  <c r="V309" i="6" s="1"/>
  <c r="U309" i="6"/>
  <c r="U309" i="6" a="1"/>
  <c r="T309" i="6" a="1"/>
  <c r="T309" i="6" s="1"/>
  <c r="S309" i="6" a="1"/>
  <c r="S309" i="6" s="1"/>
  <c r="R309" i="6" a="1"/>
  <c r="R309" i="6" s="1"/>
  <c r="Q309" i="6" a="1"/>
  <c r="Q309" i="6" s="1"/>
  <c r="P309" i="6" a="1"/>
  <c r="P309" i="6" s="1"/>
  <c r="O309" i="6" a="1"/>
  <c r="O309" i="6" s="1"/>
  <c r="N309" i="6" a="1"/>
  <c r="N309" i="6" s="1"/>
  <c r="M309" i="6"/>
  <c r="M309" i="6" a="1"/>
  <c r="L309" i="6" a="1"/>
  <c r="L309" i="6" s="1"/>
  <c r="K309" i="6" a="1"/>
  <c r="K309" i="6" s="1"/>
  <c r="AI308" i="6" a="1"/>
  <c r="AI308" i="6" s="1"/>
  <c r="AH308" i="6" a="1"/>
  <c r="AH308" i="6" s="1"/>
  <c r="AG308" i="6"/>
  <c r="AG308" i="6" a="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c r="Q308" i="6" a="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c r="AC307" i="6" a="1"/>
  <c r="AB307" i="6" a="1"/>
  <c r="AB307" i="6" s="1"/>
  <c r="AA307" i="6" a="1"/>
  <c r="AA307" i="6" s="1"/>
  <c r="Z307" i="6" a="1"/>
  <c r="Z307" i="6" s="1"/>
  <c r="Y307" i="6" a="1"/>
  <c r="Y307" i="6" s="1"/>
  <c r="X307" i="6" a="1"/>
  <c r="X307" i="6" s="1"/>
  <c r="W307" i="6" a="1"/>
  <c r="W307" i="6" s="1"/>
  <c r="V307" i="6" a="1"/>
  <c r="V307" i="6" s="1"/>
  <c r="U307" i="6"/>
  <c r="U307" i="6" a="1"/>
  <c r="T307" i="6" a="1"/>
  <c r="T307" i="6" s="1"/>
  <c r="S307" i="6" a="1"/>
  <c r="S307" i="6" s="1"/>
  <c r="R307" i="6" a="1"/>
  <c r="R307" i="6" s="1"/>
  <c r="Q307" i="6" a="1"/>
  <c r="Q307" i="6" s="1"/>
  <c r="P307" i="6" a="1"/>
  <c r="P307" i="6" s="1"/>
  <c r="O307" i="6" a="1"/>
  <c r="O307" i="6" s="1"/>
  <c r="N307" i="6" a="1"/>
  <c r="N307" i="6" s="1"/>
  <c r="M307" i="6"/>
  <c r="M307" i="6" a="1"/>
  <c r="L307" i="6" a="1"/>
  <c r="L307" i="6" s="1"/>
  <c r="K307" i="6" a="1"/>
  <c r="K307" i="6" s="1"/>
  <c r="AI306" i="6" a="1"/>
  <c r="AI306" i="6" s="1"/>
  <c r="AH306" i="6" a="1"/>
  <c r="AH306" i="6" s="1"/>
  <c r="AG306" i="6"/>
  <c r="AG306" i="6" a="1"/>
  <c r="AF306" i="6" a="1"/>
  <c r="AF306" i="6" s="1"/>
  <c r="AE306" i="6" a="1"/>
  <c r="AE306" i="6" s="1"/>
  <c r="AD306" i="6" a="1"/>
  <c r="AD306" i="6" s="1"/>
  <c r="AC306" i="6" a="1"/>
  <c r="AC306" i="6" s="1"/>
  <c r="AB306" i="6" a="1"/>
  <c r="AB306" i="6" s="1"/>
  <c r="AA306" i="6" a="1"/>
  <c r="AA306" i="6" s="1"/>
  <c r="Z306" i="6" a="1"/>
  <c r="Z306" i="6" s="1"/>
  <c r="Y306" i="6"/>
  <c r="Y306" i="6" a="1"/>
  <c r="X306" i="6" a="1"/>
  <c r="X306" i="6" s="1"/>
  <c r="W306" i="6" a="1"/>
  <c r="W306" i="6" s="1"/>
  <c r="V306" i="6" a="1"/>
  <c r="V306" i="6" s="1"/>
  <c r="U306" i="6" a="1"/>
  <c r="U306" i="6" s="1"/>
  <c r="T306" i="6" a="1"/>
  <c r="T306" i="6" s="1"/>
  <c r="S306" i="6" a="1"/>
  <c r="S306" i="6" s="1"/>
  <c r="R306" i="6" a="1"/>
  <c r="R306" i="6" s="1"/>
  <c r="Q306" i="6"/>
  <c r="Q306" i="6" a="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c r="AC305" i="6" a="1"/>
  <c r="AB305" i="6" a="1"/>
  <c r="AB305" i="6" s="1"/>
  <c r="AA305" i="6" a="1"/>
  <c r="AA305" i="6" s="1"/>
  <c r="Z305" i="6" a="1"/>
  <c r="Z305" i="6" s="1"/>
  <c r="Y305" i="6" a="1"/>
  <c r="Y305" i="6" s="1"/>
  <c r="X305" i="6" a="1"/>
  <c r="X305" i="6" s="1"/>
  <c r="W305" i="6" a="1"/>
  <c r="W305" i="6" s="1"/>
  <c r="V305" i="6" a="1"/>
  <c r="V305" i="6" s="1"/>
  <c r="U305" i="6"/>
  <c r="U305" i="6" a="1"/>
  <c r="T305" i="6" a="1"/>
  <c r="T305" i="6" s="1"/>
  <c r="S305" i="6" a="1"/>
  <c r="S305" i="6" s="1"/>
  <c r="R305" i="6" a="1"/>
  <c r="R305" i="6" s="1"/>
  <c r="Q305" i="6" a="1"/>
  <c r="Q305" i="6" s="1"/>
  <c r="P305" i="6" a="1"/>
  <c r="P305" i="6" s="1"/>
  <c r="O305" i="6" a="1"/>
  <c r="O305" i="6" s="1"/>
  <c r="N305" i="6" a="1"/>
  <c r="N305" i="6" s="1"/>
  <c r="M305" i="6"/>
  <c r="M305" i="6" a="1"/>
  <c r="L305" i="6" a="1"/>
  <c r="L305" i="6" s="1"/>
  <c r="K305" i="6" a="1"/>
  <c r="K305" i="6" s="1"/>
  <c r="AI304" i="6" a="1"/>
  <c r="AI304" i="6" s="1"/>
  <c r="AH304" i="6" a="1"/>
  <c r="AH304" i="6" s="1"/>
  <c r="AG304" i="6"/>
  <c r="AG304" i="6" a="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c r="Q304" i="6" a="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c r="AC303" i="6" a="1"/>
  <c r="AB303" i="6" a="1"/>
  <c r="AB303" i="6" s="1"/>
  <c r="AA303" i="6" a="1"/>
  <c r="AA303" i="6" s="1"/>
  <c r="Z303" i="6" a="1"/>
  <c r="Z303" i="6" s="1"/>
  <c r="Y303" i="6" a="1"/>
  <c r="Y303" i="6" s="1"/>
  <c r="X303" i="6" a="1"/>
  <c r="X303" i="6" s="1"/>
  <c r="W303" i="6" a="1"/>
  <c r="W303" i="6" s="1"/>
  <c r="V303" i="6" a="1"/>
  <c r="V303" i="6" s="1"/>
  <c r="U303" i="6"/>
  <c r="U303" i="6" a="1"/>
  <c r="T303" i="6" a="1"/>
  <c r="T303" i="6" s="1"/>
  <c r="S303" i="6" a="1"/>
  <c r="S303" i="6" s="1"/>
  <c r="R303" i="6" a="1"/>
  <c r="R303" i="6" s="1"/>
  <c r="Q303" i="6" a="1"/>
  <c r="Q303" i="6" s="1"/>
  <c r="P303" i="6" a="1"/>
  <c r="P303" i="6" s="1"/>
  <c r="O303" i="6" a="1"/>
  <c r="O303" i="6" s="1"/>
  <c r="N303" i="6" a="1"/>
  <c r="N303" i="6" s="1"/>
  <c r="M303" i="6"/>
  <c r="M303" i="6" a="1"/>
  <c r="L303" i="6" a="1"/>
  <c r="L303" i="6" s="1"/>
  <c r="K303" i="6" a="1"/>
  <c r="K303" i="6" s="1"/>
  <c r="AI302" i="6" a="1"/>
  <c r="AI302" i="6" s="1"/>
  <c r="AH302" i="6" a="1"/>
  <c r="AH302" i="6" s="1"/>
  <c r="AG302" i="6"/>
  <c r="AG302" i="6" a="1"/>
  <c r="AF302" i="6" a="1"/>
  <c r="AF302" i="6" s="1"/>
  <c r="AE302" i="6" a="1"/>
  <c r="AE302" i="6" s="1"/>
  <c r="AD302" i="6" a="1"/>
  <c r="AD302" i="6" s="1"/>
  <c r="AC302" i="6" a="1"/>
  <c r="AC302" i="6" s="1"/>
  <c r="AB302" i="6" a="1"/>
  <c r="AB302" i="6" s="1"/>
  <c r="AA302" i="6" a="1"/>
  <c r="AA302" i="6" s="1"/>
  <c r="Z302" i="6" a="1"/>
  <c r="Z302" i="6" s="1"/>
  <c r="Y302" i="6"/>
  <c r="Y302" i="6" a="1"/>
  <c r="X302" i="6" a="1"/>
  <c r="X302" i="6" s="1"/>
  <c r="W302" i="6" a="1"/>
  <c r="W302" i="6" s="1"/>
  <c r="V302" i="6" a="1"/>
  <c r="V302" i="6" s="1"/>
  <c r="U302" i="6" a="1"/>
  <c r="U302" i="6" s="1"/>
  <c r="T302" i="6" a="1"/>
  <c r="T302" i="6" s="1"/>
  <c r="S302" i="6" a="1"/>
  <c r="S302" i="6" s="1"/>
  <c r="R302" i="6" a="1"/>
  <c r="R302" i="6" s="1"/>
  <c r="Q302" i="6"/>
  <c r="Q302" i="6" a="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c r="AC301" i="6" a="1"/>
  <c r="AB301" i="6" a="1"/>
  <c r="AB301" i="6" s="1"/>
  <c r="AA301" i="6" a="1"/>
  <c r="AA301" i="6" s="1"/>
  <c r="Z301" i="6" a="1"/>
  <c r="Z301" i="6" s="1"/>
  <c r="Y301" i="6" a="1"/>
  <c r="Y301" i="6" s="1"/>
  <c r="X301" i="6" a="1"/>
  <c r="X301" i="6" s="1"/>
  <c r="W301" i="6" a="1"/>
  <c r="W301" i="6" s="1"/>
  <c r="V301" i="6" a="1"/>
  <c r="V301" i="6" s="1"/>
  <c r="U301" i="6"/>
  <c r="U301" i="6" a="1"/>
  <c r="T301" i="6" a="1"/>
  <c r="T301" i="6" s="1"/>
  <c r="S301" i="6" a="1"/>
  <c r="S301" i="6" s="1"/>
  <c r="R301" i="6" a="1"/>
  <c r="R301" i="6" s="1"/>
  <c r="Q301" i="6" a="1"/>
  <c r="Q301" i="6" s="1"/>
  <c r="P301" i="6" a="1"/>
  <c r="P301" i="6" s="1"/>
  <c r="O301" i="6" a="1"/>
  <c r="O301" i="6" s="1"/>
  <c r="N301" i="6" a="1"/>
  <c r="N301" i="6" s="1"/>
  <c r="M301" i="6"/>
  <c r="M301" i="6" a="1"/>
  <c r="L301" i="6" a="1"/>
  <c r="L301" i="6" s="1"/>
  <c r="K301" i="6" a="1"/>
  <c r="K301" i="6" s="1"/>
  <c r="AI300" i="6" a="1"/>
  <c r="AI300" i="6" s="1"/>
  <c r="AH300" i="6" a="1"/>
  <c r="AH300" i="6" s="1"/>
  <c r="AG300" i="6"/>
  <c r="AG300" i="6" a="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c r="Q300" i="6" a="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c r="AC299" i="6" a="1"/>
  <c r="AB299" i="6" a="1"/>
  <c r="AB299" i="6" s="1"/>
  <c r="AA299" i="6" a="1"/>
  <c r="AA299" i="6" s="1"/>
  <c r="Z299" i="6" a="1"/>
  <c r="Z299" i="6" s="1"/>
  <c r="Y299" i="6" a="1"/>
  <c r="Y299" i="6" s="1"/>
  <c r="X299" i="6" a="1"/>
  <c r="X299" i="6" s="1"/>
  <c r="W299" i="6" a="1"/>
  <c r="W299" i="6" s="1"/>
  <c r="V299" i="6" a="1"/>
  <c r="V299" i="6" s="1"/>
  <c r="U299" i="6"/>
  <c r="U299" i="6" a="1"/>
  <c r="T299" i="6" a="1"/>
  <c r="T299" i="6" s="1"/>
  <c r="S299" i="6" a="1"/>
  <c r="S299" i="6" s="1"/>
  <c r="R299" i="6" a="1"/>
  <c r="R299" i="6" s="1"/>
  <c r="Q299" i="6" a="1"/>
  <c r="Q299" i="6" s="1"/>
  <c r="P299" i="6" a="1"/>
  <c r="P299" i="6" s="1"/>
  <c r="O299" i="6" a="1"/>
  <c r="O299" i="6" s="1"/>
  <c r="N299" i="6" a="1"/>
  <c r="N299" i="6" s="1"/>
  <c r="M299" i="6"/>
  <c r="M299" i="6" a="1"/>
  <c r="L299" i="6" a="1"/>
  <c r="L299" i="6" s="1"/>
  <c r="K299" i="6" a="1"/>
  <c r="K299" i="6" s="1"/>
  <c r="AI298" i="6" a="1"/>
  <c r="AI298" i="6" s="1"/>
  <c r="AH298" i="6" a="1"/>
  <c r="AH298" i="6" s="1"/>
  <c r="AG298" i="6"/>
  <c r="AG298" i="6" a="1"/>
  <c r="AF298" i="6" a="1"/>
  <c r="AF298" i="6" s="1"/>
  <c r="AE298" i="6" a="1"/>
  <c r="AE298" i="6" s="1"/>
  <c r="AD298" i="6" a="1"/>
  <c r="AD298" i="6" s="1"/>
  <c r="AC298" i="6" a="1"/>
  <c r="AC298" i="6" s="1"/>
  <c r="AB298" i="6" a="1"/>
  <c r="AB298" i="6" s="1"/>
  <c r="AA298" i="6" a="1"/>
  <c r="AA298" i="6" s="1"/>
  <c r="Z298" i="6" a="1"/>
  <c r="Z298" i="6" s="1"/>
  <c r="Y298" i="6"/>
  <c r="Y298" i="6" a="1"/>
  <c r="X298" i="6" a="1"/>
  <c r="X298" i="6" s="1"/>
  <c r="W298" i="6" a="1"/>
  <c r="W298" i="6" s="1"/>
  <c r="V298" i="6" a="1"/>
  <c r="V298" i="6" s="1"/>
  <c r="U298" i="6" a="1"/>
  <c r="U298" i="6" s="1"/>
  <c r="T298" i="6" a="1"/>
  <c r="T298" i="6" s="1"/>
  <c r="S298" i="6" a="1"/>
  <c r="S298" i="6" s="1"/>
  <c r="R298" i="6" a="1"/>
  <c r="R298" i="6" s="1"/>
  <c r="Q298" i="6"/>
  <c r="Q298" i="6" a="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c r="AC297" i="6" a="1"/>
  <c r="AB297" i="6" a="1"/>
  <c r="AB297" i="6" s="1"/>
  <c r="AA297" i="6" a="1"/>
  <c r="AA297" i="6" s="1"/>
  <c r="Z297" i="6" a="1"/>
  <c r="Z297" i="6" s="1"/>
  <c r="Y297" i="6" a="1"/>
  <c r="Y297" i="6" s="1"/>
  <c r="X297" i="6" a="1"/>
  <c r="X297" i="6" s="1"/>
  <c r="W297" i="6" a="1"/>
  <c r="W297" i="6" s="1"/>
  <c r="V297" i="6" a="1"/>
  <c r="V297" i="6" s="1"/>
  <c r="U297" i="6"/>
  <c r="U297" i="6" a="1"/>
  <c r="T297" i="6" a="1"/>
  <c r="T297" i="6" s="1"/>
  <c r="S297" i="6" a="1"/>
  <c r="S297" i="6" s="1"/>
  <c r="R297" i="6" a="1"/>
  <c r="R297" i="6" s="1"/>
  <c r="Q297" i="6" a="1"/>
  <c r="Q297" i="6" s="1"/>
  <c r="P297" i="6" a="1"/>
  <c r="P297" i="6" s="1"/>
  <c r="O297" i="6" a="1"/>
  <c r="O297" i="6" s="1"/>
  <c r="N297" i="6" a="1"/>
  <c r="N297" i="6" s="1"/>
  <c r="M297" i="6"/>
  <c r="M297" i="6" a="1"/>
  <c r="L297" i="6" a="1"/>
  <c r="L297" i="6" s="1"/>
  <c r="K297" i="6" a="1"/>
  <c r="K297" i="6" s="1"/>
  <c r="AI296" i="6" a="1"/>
  <c r="AI296" i="6" s="1"/>
  <c r="AH296" i="6" a="1"/>
  <c r="AH296" i="6" s="1"/>
  <c r="AG296" i="6"/>
  <c r="AG296" i="6" a="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c r="Q296" i="6" a="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c r="AC295" i="6" a="1"/>
  <c r="AB295" i="6" a="1"/>
  <c r="AB295" i="6" s="1"/>
  <c r="AA295" i="6" a="1"/>
  <c r="AA295" i="6" s="1"/>
  <c r="Z295" i="6" a="1"/>
  <c r="Z295" i="6" s="1"/>
  <c r="Y295" i="6" a="1"/>
  <c r="Y295" i="6" s="1"/>
  <c r="X295" i="6" a="1"/>
  <c r="X295" i="6" s="1"/>
  <c r="W295" i="6" a="1"/>
  <c r="W295" i="6" s="1"/>
  <c r="V295" i="6" a="1"/>
  <c r="V295" i="6" s="1"/>
  <c r="U295" i="6"/>
  <c r="U295" i="6" a="1"/>
  <c r="T295" i="6" a="1"/>
  <c r="T295" i="6" s="1"/>
  <c r="S295" i="6" a="1"/>
  <c r="S295" i="6" s="1"/>
  <c r="R295" i="6" a="1"/>
  <c r="R295" i="6" s="1"/>
  <c r="Q295" i="6" a="1"/>
  <c r="Q295" i="6" s="1"/>
  <c r="P295" i="6" a="1"/>
  <c r="P295" i="6" s="1"/>
  <c r="O295" i="6" a="1"/>
  <c r="O295" i="6" s="1"/>
  <c r="N295" i="6" a="1"/>
  <c r="N295" i="6" s="1"/>
  <c r="M295" i="6"/>
  <c r="M295" i="6" a="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c r="Y294" i="6" a="1"/>
  <c r="X294" i="6" a="1"/>
  <c r="X294" i="6" s="1"/>
  <c r="W294" i="6" a="1"/>
  <c r="W294" i="6" s="1"/>
  <c r="V294" i="6" a="1"/>
  <c r="V294" i="6" s="1"/>
  <c r="U294" i="6" a="1"/>
  <c r="U294" i="6" s="1"/>
  <c r="T294" i="6" a="1"/>
  <c r="T294" i="6" s="1"/>
  <c r="S294" i="6" a="1"/>
  <c r="S294" i="6" s="1"/>
  <c r="R294" i="6" a="1"/>
  <c r="R294" i="6" s="1"/>
  <c r="Q294" i="6"/>
  <c r="Q294" i="6" a="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c r="AC293" i="6" a="1"/>
  <c r="AB293" i="6" a="1"/>
  <c r="AB293" i="6" s="1"/>
  <c r="AA293" i="6" a="1"/>
  <c r="AA293" i="6" s="1"/>
  <c r="Z293" i="6" a="1"/>
  <c r="Z293" i="6" s="1"/>
  <c r="Y293" i="6" a="1"/>
  <c r="Y293" i="6" s="1"/>
  <c r="X293" i="6" a="1"/>
  <c r="X293" i="6" s="1"/>
  <c r="W293" i="6" a="1"/>
  <c r="W293" i="6" s="1"/>
  <c r="V293" i="6" a="1"/>
  <c r="V293" i="6" s="1"/>
  <c r="U293" i="6"/>
  <c r="U293" i="6" a="1"/>
  <c r="T293" i="6" a="1"/>
  <c r="T293" i="6" s="1"/>
  <c r="S293" i="6" a="1"/>
  <c r="S293" i="6" s="1"/>
  <c r="R293" i="6" a="1"/>
  <c r="R293" i="6" s="1"/>
  <c r="Q293" i="6" a="1"/>
  <c r="Q293" i="6" s="1"/>
  <c r="P293" i="6" a="1"/>
  <c r="P293" i="6" s="1"/>
  <c r="O293" i="6" a="1"/>
  <c r="O293" i="6" s="1"/>
  <c r="N293" i="6" a="1"/>
  <c r="N293" i="6" s="1"/>
  <c r="M293" i="6"/>
  <c r="M293" i="6" a="1"/>
  <c r="L293" i="6" a="1"/>
  <c r="L293" i="6" s="1"/>
  <c r="K293" i="6" a="1"/>
  <c r="K293" i="6" s="1"/>
  <c r="AI292" i="6" a="1"/>
  <c r="AI292" i="6" s="1"/>
  <c r="AH292" i="6" a="1"/>
  <c r="AH292" i="6" s="1"/>
  <c r="AG292" i="6"/>
  <c r="AG292" i="6" a="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c r="Q292" i="6" a="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c r="AC291" i="6" a="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c r="M291" i="6" a="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c r="Y290" i="6" a="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c r="U289" i="6" a="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c r="AG288" i="6" a="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c r="Q288" i="6" a="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c r="AC287" i="6" a="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c r="M287" i="6" a="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c r="Y286" i="6" a="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c r="U285" i="6" a="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c r="AG284" i="6" a="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c r="Q284" i="6" a="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c r="AC283" i="6" a="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c r="M283" i="6" a="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c r="Y282" i="6" a="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c r="U281" i="6" a="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c r="AG280" i="6" a="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c r="Q280" i="6" a="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c r="AC279" i="6" a="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c r="M279" i="6" a="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c r="Y278" i="6" a="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c r="U277" i="6" a="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c r="AG276" i="6" a="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c r="Q276" i="6" a="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c r="AC275" i="6" a="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c r="M275" i="6" a="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c r="Y274" i="6" a="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c r="U273" i="6" a="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c r="AG272" i="6" a="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c r="Q272" i="6" a="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c r="AC271" i="6" a="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c r="M271" i="6" a="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c r="Y270" i="6" a="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c r="U269" i="6" a="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c r="AG268" i="6" a="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c r="Q268" i="6" a="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c r="AC267" i="6" a="1"/>
  <c r="AB267" i="6" a="1"/>
  <c r="AB267" i="6" s="1"/>
  <c r="AA267" i="6" a="1"/>
  <c r="AA267" i="6" s="1"/>
  <c r="Z267" i="6" a="1"/>
  <c r="Z267" i="6" s="1"/>
  <c r="Y267" i="6"/>
  <c r="Y267" i="6" a="1"/>
  <c r="X267" i="6" a="1"/>
  <c r="X267" i="6" s="1"/>
  <c r="W267" i="6" a="1"/>
  <c r="W267" i="6" s="1"/>
  <c r="V267" i="6" a="1"/>
  <c r="V267" i="6" s="1"/>
  <c r="U267" i="6"/>
  <c r="U267" i="6" a="1"/>
  <c r="T267" i="6" a="1"/>
  <c r="T267" i="6" s="1"/>
  <c r="S267" i="6" a="1"/>
  <c r="S267" i="6" s="1"/>
  <c r="R267" i="6" a="1"/>
  <c r="R267" i="6" s="1"/>
  <c r="Q267" i="6" a="1"/>
  <c r="Q267" i="6" s="1"/>
  <c r="P267" i="6" a="1"/>
  <c r="P267" i="6" s="1"/>
  <c r="O267" i="6" a="1"/>
  <c r="O267" i="6" s="1"/>
  <c r="N267" i="6" a="1"/>
  <c r="N267" i="6" s="1"/>
  <c r="M267" i="6"/>
  <c r="M267" i="6" a="1"/>
  <c r="L267" i="6" a="1"/>
  <c r="L267" i="6" s="1"/>
  <c r="K267" i="6" a="1"/>
  <c r="K267" i="6" s="1"/>
  <c r="AI266" i="6" a="1"/>
  <c r="AI266" i="6" s="1"/>
  <c r="AH266" i="6" a="1"/>
  <c r="AH266" i="6" s="1"/>
  <c r="AG266" i="6"/>
  <c r="AG266" i="6" a="1"/>
  <c r="AF266" i="6" a="1"/>
  <c r="AF266" i="6" s="1"/>
  <c r="AE266" i="6" a="1"/>
  <c r="AE266" i="6" s="1"/>
  <c r="AD266" i="6" a="1"/>
  <c r="AD266" i="6" s="1"/>
  <c r="AC266" i="6" a="1"/>
  <c r="AC266" i="6" s="1"/>
  <c r="AB266" i="6" a="1"/>
  <c r="AB266" i="6" s="1"/>
  <c r="AA266" i="6" a="1"/>
  <c r="AA266" i="6" s="1"/>
  <c r="Z266" i="6" a="1"/>
  <c r="Z266" i="6" s="1"/>
  <c r="Y266" i="6"/>
  <c r="Y266" i="6" a="1"/>
  <c r="X266" i="6" a="1"/>
  <c r="X266" i="6" s="1"/>
  <c r="W266" i="6" a="1"/>
  <c r="W266" i="6" s="1"/>
  <c r="V266" i="6" a="1"/>
  <c r="V266" i="6" s="1"/>
  <c r="U266" i="6"/>
  <c r="U266" i="6" a="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c r="U265" i="6" a="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c r="AG264" i="6" a="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c r="Q264" i="6" a="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c r="AC263" i="6" a="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c r="U262" i="6" a="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c r="AG261" i="6" a="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c r="U261" i="6" a="1"/>
  <c r="T261" i="6" a="1"/>
  <c r="T261" i="6" s="1"/>
  <c r="S261" i="6" a="1"/>
  <c r="S261" i="6" s="1"/>
  <c r="R261" i="6" a="1"/>
  <c r="R261" i="6" s="1"/>
  <c r="Q261" i="6"/>
  <c r="Q261" i="6" a="1"/>
  <c r="P261" i="6" a="1"/>
  <c r="P261" i="6" s="1"/>
  <c r="O261" i="6" a="1"/>
  <c r="O261" i="6" s="1"/>
  <c r="N261" i="6" a="1"/>
  <c r="N261" i="6" s="1"/>
  <c r="M261" i="6" a="1"/>
  <c r="M261" i="6" s="1"/>
  <c r="L261" i="6" a="1"/>
  <c r="L261" i="6" s="1"/>
  <c r="K261" i="6" a="1"/>
  <c r="K261" i="6" s="1"/>
  <c r="AI260" i="6" a="1"/>
  <c r="AI260" i="6" s="1"/>
  <c r="AH260" i="6" a="1"/>
  <c r="AH260" i="6" s="1"/>
  <c r="AG260" i="6"/>
  <c r="AG260" i="6" a="1"/>
  <c r="AF260" i="6" a="1"/>
  <c r="AF260" i="6" s="1"/>
  <c r="AE260" i="6" a="1"/>
  <c r="AE260" i="6" s="1"/>
  <c r="AD260" i="6" a="1"/>
  <c r="AD260" i="6" s="1"/>
  <c r="AC260" i="6"/>
  <c r="AC260" i="6" a="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c r="Q260" i="6" a="1"/>
  <c r="P260" i="6" a="1"/>
  <c r="P260" i="6" s="1"/>
  <c r="O260" i="6" a="1"/>
  <c r="O260" i="6" s="1"/>
  <c r="N260" i="6" a="1"/>
  <c r="N260" i="6" s="1"/>
  <c r="M260" i="6"/>
  <c r="M260" i="6" a="1"/>
  <c r="L260" i="6" a="1"/>
  <c r="L260" i="6" s="1"/>
  <c r="K260" i="6" a="1"/>
  <c r="K260" i="6" s="1"/>
  <c r="AI259" i="6" a="1"/>
  <c r="AI259" i="6" s="1"/>
  <c r="AH259" i="6" a="1"/>
  <c r="AH259" i="6" s="1"/>
  <c r="AG259" i="6" a="1"/>
  <c r="AG259" i="6" s="1"/>
  <c r="AF259" i="6" a="1"/>
  <c r="AF259" i="6" s="1"/>
  <c r="AE259" i="6" a="1"/>
  <c r="AE259" i="6" s="1"/>
  <c r="AD259" i="6" a="1"/>
  <c r="AD259" i="6" s="1"/>
  <c r="AC259" i="6"/>
  <c r="AC259" i="6" a="1"/>
  <c r="AB259" i="6" a="1"/>
  <c r="AB259" i="6" s="1"/>
  <c r="AA259" i="6" a="1"/>
  <c r="AA259" i="6" s="1"/>
  <c r="Z259" i="6" a="1"/>
  <c r="Z259" i="6" s="1"/>
  <c r="Y259" i="6"/>
  <c r="Y259" i="6" a="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c r="M259" i="6" a="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c r="Y258" i="6" a="1"/>
  <c r="X258" i="6" a="1"/>
  <c r="X258" i="6" s="1"/>
  <c r="W258" i="6" a="1"/>
  <c r="W258" i="6" s="1"/>
  <c r="V258" i="6" a="1"/>
  <c r="V258" i="6" s="1"/>
  <c r="U258" i="6"/>
  <c r="U258" i="6" a="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c r="AG257" i="6" a="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c r="U257" i="6" a="1"/>
  <c r="T257" i="6" a="1"/>
  <c r="T257" i="6" s="1"/>
  <c r="S257" i="6" a="1"/>
  <c r="S257" i="6" s="1"/>
  <c r="R257" i="6" a="1"/>
  <c r="R257" i="6" s="1"/>
  <c r="Q257" i="6"/>
  <c r="Q257" i="6" a="1"/>
  <c r="P257" i="6" a="1"/>
  <c r="P257" i="6" s="1"/>
  <c r="O257" i="6" a="1"/>
  <c r="O257" i="6" s="1"/>
  <c r="N257" i="6" a="1"/>
  <c r="N257" i="6" s="1"/>
  <c r="M257" i="6" a="1"/>
  <c r="M257" i="6" s="1"/>
  <c r="L257" i="6" a="1"/>
  <c r="L257" i="6" s="1"/>
  <c r="K257" i="6" a="1"/>
  <c r="K257" i="6" s="1"/>
  <c r="AI256" i="6" a="1"/>
  <c r="AI256" i="6" s="1"/>
  <c r="AH256" i="6" a="1"/>
  <c r="AH256" i="6" s="1"/>
  <c r="AG256" i="6"/>
  <c r="AG256" i="6" a="1"/>
  <c r="AF256" i="6" a="1"/>
  <c r="AF256" i="6" s="1"/>
  <c r="AE256" i="6" a="1"/>
  <c r="AE256" i="6" s="1"/>
  <c r="AD256" i="6" a="1"/>
  <c r="AD256" i="6" s="1"/>
  <c r="AC256" i="6"/>
  <c r="AC256" i="6" a="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c r="Q256" i="6" a="1"/>
  <c r="P256" i="6" a="1"/>
  <c r="P256" i="6" s="1"/>
  <c r="O256" i="6" a="1"/>
  <c r="O256" i="6" s="1"/>
  <c r="N256" i="6" a="1"/>
  <c r="N256" i="6" s="1"/>
  <c r="M256" i="6"/>
  <c r="M256" i="6" a="1"/>
  <c r="L256" i="6" a="1"/>
  <c r="L256" i="6" s="1"/>
  <c r="K256" i="6" a="1"/>
  <c r="K256" i="6" s="1"/>
  <c r="AI255" i="6" a="1"/>
  <c r="AI255" i="6" s="1"/>
  <c r="AH255" i="6" a="1"/>
  <c r="AH255" i="6" s="1"/>
  <c r="AG255" i="6" a="1"/>
  <c r="AG255" i="6" s="1"/>
  <c r="AF255" i="6" a="1"/>
  <c r="AF255" i="6" s="1"/>
  <c r="AE255" i="6" a="1"/>
  <c r="AE255" i="6" s="1"/>
  <c r="AD255" i="6" a="1"/>
  <c r="AD255" i="6" s="1"/>
  <c r="AC255" i="6"/>
  <c r="AC255" i="6" a="1"/>
  <c r="AB255" i="6" a="1"/>
  <c r="AB255" i="6" s="1"/>
  <c r="AA255" i="6"/>
  <c r="AA255" i="6" a="1"/>
  <c r="Z255" i="6" a="1"/>
  <c r="Z255" i="6" s="1"/>
  <c r="Y255" i="6"/>
  <c r="Y255" i="6" a="1"/>
  <c r="X255" i="6" a="1"/>
  <c r="X255" i="6" s="1"/>
  <c r="W255" i="6"/>
  <c r="W255" i="6" a="1"/>
  <c r="V255" i="6" a="1"/>
  <c r="V255" i="6" s="1"/>
  <c r="U255" i="6"/>
  <c r="U255" i="6" a="1"/>
  <c r="T255" i="6" a="1"/>
  <c r="T255" i="6" s="1"/>
  <c r="S255" i="6"/>
  <c r="S255" i="6" a="1"/>
  <c r="R255" i="6" a="1"/>
  <c r="R255" i="6" s="1"/>
  <c r="Q255" i="6"/>
  <c r="Q255" i="6" a="1"/>
  <c r="P255" i="6" a="1"/>
  <c r="P255" i="6" s="1"/>
  <c r="O255" i="6"/>
  <c r="O255" i="6" a="1"/>
  <c r="N255" i="6" a="1"/>
  <c r="N255" i="6" s="1"/>
  <c r="M255" i="6"/>
  <c r="M255" i="6" a="1"/>
  <c r="L255" i="6" a="1"/>
  <c r="L255" i="6" s="1"/>
  <c r="K255" i="6"/>
  <c r="K255" i="6" a="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c r="Y254" i="6" a="1"/>
  <c r="X254" i="6" a="1"/>
  <c r="X254" i="6" s="1"/>
  <c r="W254" i="6" a="1"/>
  <c r="W254" i="6" s="1"/>
  <c r="V254" i="6" a="1"/>
  <c r="V254" i="6" s="1"/>
  <c r="U254" i="6"/>
  <c r="U254" i="6" a="1"/>
  <c r="T254" i="6" a="1"/>
  <c r="T254" i="6" s="1"/>
  <c r="S254" i="6" a="1"/>
  <c r="S254" i="6" s="1"/>
  <c r="R254" i="6" a="1"/>
  <c r="R254" i="6" s="1"/>
  <c r="Q254" i="6"/>
  <c r="Q254" i="6" a="1"/>
  <c r="P254" i="6" a="1"/>
  <c r="P254" i="6" s="1"/>
  <c r="O254" i="6" a="1"/>
  <c r="O254" i="6" s="1"/>
  <c r="N254" i="6" a="1"/>
  <c r="N254" i="6" s="1"/>
  <c r="M254" i="6"/>
  <c r="M254" i="6" a="1"/>
  <c r="L254" i="6" a="1"/>
  <c r="L254" i="6" s="1"/>
  <c r="K254" i="6" a="1"/>
  <c r="K254" i="6" s="1"/>
  <c r="AI253" i="6" a="1"/>
  <c r="AI253" i="6" s="1"/>
  <c r="AH253" i="6" a="1"/>
  <c r="AH253" i="6" s="1"/>
  <c r="AG253" i="6"/>
  <c r="AG253" i="6" a="1"/>
  <c r="AF253" i="6" a="1"/>
  <c r="AF253" i="6" s="1"/>
  <c r="AE253" i="6" a="1"/>
  <c r="AE253" i="6" s="1"/>
  <c r="AD253" i="6" a="1"/>
  <c r="AD253" i="6" s="1"/>
  <c r="AC253" i="6"/>
  <c r="AC253" i="6" a="1"/>
  <c r="AB253" i="6" a="1"/>
  <c r="AB253" i="6" s="1"/>
  <c r="AA253" i="6" a="1"/>
  <c r="AA253" i="6" s="1"/>
  <c r="Z253" i="6" a="1"/>
  <c r="Z253" i="6" s="1"/>
  <c r="Y253" i="6"/>
  <c r="Y253" i="6" a="1"/>
  <c r="X253" i="6" a="1"/>
  <c r="X253" i="6" s="1"/>
  <c r="W253" i="6" a="1"/>
  <c r="W253" i="6" s="1"/>
  <c r="V253" i="6" a="1"/>
  <c r="V253" i="6" s="1"/>
  <c r="U253" i="6"/>
  <c r="U253" i="6" a="1"/>
  <c r="T253" i="6" a="1"/>
  <c r="T253" i="6" s="1"/>
  <c r="S253" i="6" a="1"/>
  <c r="S253" i="6" s="1"/>
  <c r="R253" i="6" a="1"/>
  <c r="R253" i="6" s="1"/>
  <c r="Q253" i="6"/>
  <c r="Q253" i="6" a="1"/>
  <c r="P253" i="6" a="1"/>
  <c r="P253" i="6" s="1"/>
  <c r="O253" i="6" a="1"/>
  <c r="O253" i="6" s="1"/>
  <c r="N253" i="6" a="1"/>
  <c r="N253" i="6" s="1"/>
  <c r="M253" i="6"/>
  <c r="M253" i="6" a="1"/>
  <c r="L253" i="6" a="1"/>
  <c r="L253" i="6" s="1"/>
  <c r="K253" i="6" a="1"/>
  <c r="K253" i="6" s="1"/>
  <c r="AI252" i="6" a="1"/>
  <c r="AI252" i="6" s="1"/>
  <c r="AH252" i="6" a="1"/>
  <c r="AH252" i="6" s="1"/>
  <c r="AG252" i="6"/>
  <c r="AG252" i="6" a="1"/>
  <c r="AF252" i="6" a="1"/>
  <c r="AF252" i="6" s="1"/>
  <c r="AE252" i="6" a="1"/>
  <c r="AE252" i="6" s="1"/>
  <c r="AD252" i="6" a="1"/>
  <c r="AD252" i="6" s="1"/>
  <c r="AC252" i="6"/>
  <c r="AC252" i="6" a="1"/>
  <c r="AB252" i="6" a="1"/>
  <c r="AB252" i="6" s="1"/>
  <c r="AA252" i="6" a="1"/>
  <c r="AA252" i="6" s="1"/>
  <c r="Z252" i="6" a="1"/>
  <c r="Z252" i="6" s="1"/>
  <c r="Y252" i="6"/>
  <c r="Y252" i="6" a="1"/>
  <c r="X252" i="6" a="1"/>
  <c r="X252" i="6" s="1"/>
  <c r="W252" i="6" a="1"/>
  <c r="W252" i="6" s="1"/>
  <c r="V252" i="6" a="1"/>
  <c r="V252" i="6" s="1"/>
  <c r="U252" i="6"/>
  <c r="U252" i="6" a="1"/>
  <c r="T252" i="6" a="1"/>
  <c r="T252" i="6" s="1"/>
  <c r="S252" i="6" a="1"/>
  <c r="S252" i="6" s="1"/>
  <c r="R252" i="6" a="1"/>
  <c r="R252" i="6" s="1"/>
  <c r="Q252" i="6"/>
  <c r="Q252" i="6" a="1"/>
  <c r="P252" i="6" a="1"/>
  <c r="P252" i="6" s="1"/>
  <c r="O252" i="6"/>
  <c r="O252" i="6" a="1"/>
  <c r="N252" i="6" a="1"/>
  <c r="N252" i="6" s="1"/>
  <c r="M252" i="6"/>
  <c r="M252" i="6" a="1"/>
  <c r="L252" i="6" a="1"/>
  <c r="L252" i="6" s="1"/>
  <c r="K252" i="6" a="1"/>
  <c r="K252" i="6" s="1"/>
  <c r="AI251" i="6" a="1"/>
  <c r="AI251" i="6" s="1"/>
  <c r="AH251" i="6" a="1"/>
  <c r="AH251" i="6" s="1"/>
  <c r="AG251" i="6"/>
  <c r="AG251" i="6" a="1"/>
  <c r="AF251" i="6" a="1"/>
  <c r="AF251" i="6" s="1"/>
  <c r="AE251" i="6" a="1"/>
  <c r="AE251" i="6" s="1"/>
  <c r="AD251" i="6" a="1"/>
  <c r="AD251" i="6" s="1"/>
  <c r="AC251" i="6"/>
  <c r="AC251" i="6" a="1"/>
  <c r="AB251" i="6" a="1"/>
  <c r="AB251" i="6" s="1"/>
  <c r="AA251" i="6"/>
  <c r="AA251" i="6" a="1"/>
  <c r="Z251" i="6" a="1"/>
  <c r="Z251" i="6" s="1"/>
  <c r="Y251" i="6"/>
  <c r="Y251" i="6" a="1"/>
  <c r="X251" i="6" a="1"/>
  <c r="X251" i="6" s="1"/>
  <c r="W251" i="6" a="1"/>
  <c r="W251" i="6" s="1"/>
  <c r="V251" i="6" a="1"/>
  <c r="V251" i="6" s="1"/>
  <c r="U251" i="6"/>
  <c r="U251" i="6" a="1"/>
  <c r="T251" i="6" a="1"/>
  <c r="T251" i="6" s="1"/>
  <c r="S251" i="6"/>
  <c r="S251" i="6" a="1"/>
  <c r="R251" i="6" a="1"/>
  <c r="R251" i="6" s="1"/>
  <c r="Q251" i="6"/>
  <c r="Q251" i="6" a="1"/>
  <c r="P251" i="6" a="1"/>
  <c r="P251" i="6" s="1"/>
  <c r="O251" i="6" a="1"/>
  <c r="O251" i="6" s="1"/>
  <c r="N251" i="6" a="1"/>
  <c r="N251" i="6" s="1"/>
  <c r="M251" i="6"/>
  <c r="M251" i="6" a="1"/>
  <c r="L251" i="6" a="1"/>
  <c r="L251" i="6" s="1"/>
  <c r="K251" i="6"/>
  <c r="K251" i="6" a="1"/>
  <c r="AI250" i="6" a="1"/>
  <c r="AI250" i="6" s="1"/>
  <c r="AH250" i="6" a="1"/>
  <c r="AH250" i="6" s="1"/>
  <c r="AG250" i="6"/>
  <c r="AG250" i="6" a="1"/>
  <c r="AF250" i="6" a="1"/>
  <c r="AF250" i="6" s="1"/>
  <c r="AE250" i="6"/>
  <c r="AE250" i="6" a="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c r="AC100" i="6" a="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c r="M100" i="6" a="1"/>
  <c r="L100" i="6" a="1"/>
  <c r="L100" i="6" s="1"/>
  <c r="K100" i="6" a="1"/>
  <c r="K100" i="6" s="1"/>
  <c r="AI99" i="6" a="1"/>
  <c r="AI99" i="6" s="1"/>
  <c r="AH99" i="6" a="1"/>
  <c r="AH99" i="6" s="1"/>
  <c r="AG99" i="6" a="1"/>
  <c r="AG99" i="6" s="1"/>
  <c r="AF99" i="6" a="1"/>
  <c r="AF99" i="6" s="1"/>
  <c r="AE99" i="6" a="1"/>
  <c r="AE99" i="6" s="1"/>
  <c r="AD99" i="6" a="1"/>
  <c r="AD99" i="6" s="1"/>
  <c r="AC99" i="6"/>
  <c r="AC99" i="6" a="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c r="AC98" i="6" a="1"/>
  <c r="AB98" i="6" a="1"/>
  <c r="AB98" i="6" s="1"/>
  <c r="AA98" i="6" a="1"/>
  <c r="AA98" i="6" s="1"/>
  <c r="Z98" i="6" a="1"/>
  <c r="Z98" i="6" s="1"/>
  <c r="Y98" i="6" a="1"/>
  <c r="Y98" i="6" s="1"/>
  <c r="X98" i="6" a="1"/>
  <c r="X98" i="6" s="1"/>
  <c r="W98" i="6" a="1"/>
  <c r="W98" i="6" s="1"/>
  <c r="V98" i="6" a="1"/>
  <c r="V98" i="6" s="1"/>
  <c r="U98" i="6"/>
  <c r="U98" i="6" a="1"/>
  <c r="T98" i="6" a="1"/>
  <c r="T98" i="6" s="1"/>
  <c r="S98" i="6" a="1"/>
  <c r="S98" i="6" s="1"/>
  <c r="R98" i="6" a="1"/>
  <c r="R98" i="6" s="1"/>
  <c r="Q98" i="6" a="1"/>
  <c r="Q98" i="6" s="1"/>
  <c r="P98" i="6" a="1"/>
  <c r="P98" i="6" s="1"/>
  <c r="O98" i="6" a="1"/>
  <c r="O98" i="6" s="1"/>
  <c r="N98" i="6" a="1"/>
  <c r="N98" i="6" s="1"/>
  <c r="M98" i="6"/>
  <c r="M98" i="6" a="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c r="AC96" i="6" a="1"/>
  <c r="AB96" i="6" a="1"/>
  <c r="AB96" i="6" s="1"/>
  <c r="AA96" i="6" a="1"/>
  <c r="AA96" i="6" s="1"/>
  <c r="Z96" i="6" a="1"/>
  <c r="Z96" i="6" s="1"/>
  <c r="Y96" i="6" a="1"/>
  <c r="Y96" i="6" s="1"/>
  <c r="X96" i="6" a="1"/>
  <c r="X96" i="6" s="1"/>
  <c r="W96" i="6"/>
  <c r="W96" i="6" a="1"/>
  <c r="V96" i="6" a="1"/>
  <c r="V96" i="6" s="1"/>
  <c r="U96" i="6"/>
  <c r="U96" i="6" a="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c r="Q93" i="6" a="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c r="Q92" i="6" a="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c r="AC91" i="6" a="1"/>
  <c r="AB91" i="6" a="1"/>
  <c r="AB91" i="6" s="1"/>
  <c r="AA91" i="6" a="1"/>
  <c r="AA91" i="6" s="1"/>
  <c r="Z91" i="6" a="1"/>
  <c r="Z91" i="6" s="1"/>
  <c r="Y91" i="6" a="1"/>
  <c r="Y91" i="6" s="1"/>
  <c r="X91" i="6" a="1"/>
  <c r="X91" i="6" s="1"/>
  <c r="W91" i="6" a="1"/>
  <c r="W91" i="6" s="1"/>
  <c r="V91" i="6" a="1"/>
  <c r="V91" i="6" s="1"/>
  <c r="U91" i="6"/>
  <c r="U91" i="6" a="1"/>
  <c r="T91" i="6" a="1"/>
  <c r="T91" i="6" s="1"/>
  <c r="S91" i="6" a="1"/>
  <c r="S91" i="6" s="1"/>
  <c r="R91" i="6" a="1"/>
  <c r="R91" i="6" s="1"/>
  <c r="Q91" i="6" a="1"/>
  <c r="Q91" i="6" s="1"/>
  <c r="P91" i="6" a="1"/>
  <c r="P91" i="6" s="1"/>
  <c r="O91" i="6" a="1"/>
  <c r="O91" i="6" s="1"/>
  <c r="N91" i="6" a="1"/>
  <c r="N91" i="6" s="1"/>
  <c r="M91" i="6"/>
  <c r="M91" i="6" a="1"/>
  <c r="L91" i="6" a="1"/>
  <c r="L91" i="6" s="1"/>
  <c r="K91" i="6" a="1"/>
  <c r="K91" i="6" s="1"/>
  <c r="AI90" i="6" a="1"/>
  <c r="AI90" i="6" s="1"/>
  <c r="AH90" i="6" a="1"/>
  <c r="AH90" i="6" s="1"/>
  <c r="AG90" i="6"/>
  <c r="AG90" i="6" a="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c r="Q90" i="6" a="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c r="AC89" i="6" a="1"/>
  <c r="AB89" i="6" a="1"/>
  <c r="AB89" i="6" s="1"/>
  <c r="AA89" i="6" a="1"/>
  <c r="AA89" i="6" s="1"/>
  <c r="Z89" i="6" a="1"/>
  <c r="Z89" i="6" s="1"/>
  <c r="Y89" i="6" a="1"/>
  <c r="Y89" i="6" s="1"/>
  <c r="X89" i="6" a="1"/>
  <c r="X89" i="6" s="1"/>
  <c r="W89" i="6" a="1"/>
  <c r="W89" i="6" s="1"/>
  <c r="V89" i="6" a="1"/>
  <c r="V89" i="6" s="1"/>
  <c r="U89" i="6"/>
  <c r="U89" i="6" a="1"/>
  <c r="T89" i="6" a="1"/>
  <c r="T89" i="6" s="1"/>
  <c r="S89" i="6" a="1"/>
  <c r="S89" i="6" s="1"/>
  <c r="R89" i="6" a="1"/>
  <c r="R89" i="6" s="1"/>
  <c r="Q89" i="6" a="1"/>
  <c r="Q89" i="6" s="1"/>
  <c r="P89" i="6" a="1"/>
  <c r="P89" i="6" s="1"/>
  <c r="O89" i="6" a="1"/>
  <c r="O89" i="6" s="1"/>
  <c r="N89" i="6" a="1"/>
  <c r="N89" i="6" s="1"/>
  <c r="M89" i="6"/>
  <c r="M89" i="6" a="1"/>
  <c r="L89" i="6" a="1"/>
  <c r="L89" i="6" s="1"/>
  <c r="K89" i="6" a="1"/>
  <c r="K89" i="6" s="1"/>
  <c r="AI88" i="6" a="1"/>
  <c r="AI88" i="6" s="1"/>
  <c r="AH88" i="6" a="1"/>
  <c r="AH88" i="6" s="1"/>
  <c r="AG88" i="6" a="1"/>
  <c r="AG88" i="6" s="1"/>
  <c r="AF88" i="6" a="1"/>
  <c r="AF88" i="6" s="1"/>
  <c r="AE88" i="6" a="1"/>
  <c r="AE88" i="6" s="1"/>
  <c r="AD88" i="6" a="1"/>
  <c r="AD88" i="6" s="1"/>
  <c r="AC88" i="6"/>
  <c r="AC88" i="6" a="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c r="U87" i="6" a="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c r="AG86" i="6" a="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c r="M86" i="6" a="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c r="U85" i="6" a="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c r="U84" i="6" a="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c r="Q83" i="6" a="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c r="U81" i="6" a="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c r="U80" i="6" a="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c r="AC79" i="6" a="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c r="AC78" i="6" a="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c r="AG77" i="6" a="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c r="U77" i="6" a="1"/>
  <c r="T77" i="6" a="1"/>
  <c r="T77" i="6" s="1"/>
  <c r="S77" i="6" a="1"/>
  <c r="S77" i="6" s="1"/>
  <c r="R77" i="6" a="1"/>
  <c r="R77" i="6" s="1"/>
  <c r="Q77" i="6"/>
  <c r="Q77" i="6" a="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c r="U76" i="6" a="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c r="AC75" i="6" a="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c r="AC73" i="6" a="1"/>
  <c r="AB73" i="6" a="1"/>
  <c r="AB73" i="6" s="1"/>
  <c r="AA73" i="6" a="1"/>
  <c r="AA73" i="6" s="1"/>
  <c r="Z73" i="6" a="1"/>
  <c r="Z73" i="6" s="1"/>
  <c r="Y73" i="6" a="1"/>
  <c r="Y73" i="6" s="1"/>
  <c r="X73" i="6" a="1"/>
  <c r="X73" i="6" s="1"/>
  <c r="W73" i="6" a="1"/>
  <c r="W73" i="6" s="1"/>
  <c r="V73" i="6" a="1"/>
  <c r="V73" i="6" s="1"/>
  <c r="U73" i="6"/>
  <c r="U73" i="6" a="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c r="AG72" i="6" a="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c r="Q72" i="6" a="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c r="AC71" i="6" a="1"/>
  <c r="AB71" i="6" a="1"/>
  <c r="AB71" i="6" s="1"/>
  <c r="AA71" i="6" a="1"/>
  <c r="AA71" i="6" s="1"/>
  <c r="Z71" i="6" a="1"/>
  <c r="Z71" i="6" s="1"/>
  <c r="Y71" i="6" a="1"/>
  <c r="Y71" i="6" s="1"/>
  <c r="X71" i="6" a="1"/>
  <c r="X71" i="6" s="1"/>
  <c r="W71" i="6" a="1"/>
  <c r="W71" i="6" s="1"/>
  <c r="V71" i="6" a="1"/>
  <c r="V71" i="6" s="1"/>
  <c r="U71" i="6"/>
  <c r="U71" i="6" a="1"/>
  <c r="T71" i="6" a="1"/>
  <c r="T71" i="6" s="1"/>
  <c r="S71" i="6" a="1"/>
  <c r="S71" i="6" s="1"/>
  <c r="R71" i="6" a="1"/>
  <c r="R71" i="6" s="1"/>
  <c r="Q71" i="6" a="1"/>
  <c r="Q71" i="6" s="1"/>
  <c r="P71" i="6" a="1"/>
  <c r="P71" i="6" s="1"/>
  <c r="O71" i="6" a="1"/>
  <c r="O71" i="6" s="1"/>
  <c r="N71" i="6" a="1"/>
  <c r="N71" i="6" s="1"/>
  <c r="M71" i="6"/>
  <c r="M71" i="6" a="1"/>
  <c r="L71" i="6" a="1"/>
  <c r="L71" i="6" s="1"/>
  <c r="K71" i="6" a="1"/>
  <c r="K71" i="6" s="1"/>
  <c r="AI70" i="6" a="1"/>
  <c r="AI70" i="6" s="1"/>
  <c r="AH70" i="6" a="1"/>
  <c r="AH70" i="6" s="1"/>
  <c r="AG70" i="6"/>
  <c r="AG70" i="6" a="1"/>
  <c r="AF70" i="6" a="1"/>
  <c r="AF70" i="6" s="1"/>
  <c r="AE70" i="6" a="1"/>
  <c r="AE70" i="6" s="1"/>
  <c r="AD70" i="6" a="1"/>
  <c r="AD70" i="6" s="1"/>
  <c r="AC70" i="6" a="1"/>
  <c r="AC70" i="6" s="1"/>
  <c r="AB70" i="6" a="1"/>
  <c r="AB70" i="6" s="1"/>
  <c r="AA70" i="6" a="1"/>
  <c r="AA70" i="6" s="1"/>
  <c r="Z70" i="6" a="1"/>
  <c r="Z70" i="6" s="1"/>
  <c r="Y70" i="6"/>
  <c r="Y70" i="6" a="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c r="U69" i="6" a="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c r="AG68" i="6" a="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c r="M68" i="6" a="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c r="U67" i="6" a="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c r="AC66" i="6" a="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c r="AG65" i="6" a="1"/>
  <c r="AF65" i="6" a="1"/>
  <c r="AF65" i="6" s="1"/>
  <c r="AE65" i="6"/>
  <c r="AE65" i="6" a="1"/>
  <c r="AD65" i="6" a="1"/>
  <c r="AD65" i="6" s="1"/>
  <c r="AC65" i="6" a="1"/>
  <c r="AC65" i="6" s="1"/>
  <c r="AB65" i="6" a="1"/>
  <c r="AB65" i="6" s="1"/>
  <c r="AA65" i="6" a="1"/>
  <c r="AA65" i="6" s="1"/>
  <c r="Z65" i="6" a="1"/>
  <c r="Z65" i="6" s="1"/>
  <c r="Y65" i="6"/>
  <c r="Y65" i="6" a="1"/>
  <c r="X65" i="6" a="1"/>
  <c r="X65" i="6" s="1"/>
  <c r="W65" i="6"/>
  <c r="W65" i="6" a="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B12" i="5" s="1"/>
  <c r="H78" i="5"/>
  <c r="G78" i="5"/>
  <c r="F78" i="5"/>
  <c r="E78" i="5"/>
  <c r="D78" i="5"/>
  <c r="B78" i="5"/>
  <c r="M77" i="5"/>
  <c r="L77" i="5"/>
  <c r="K77" i="5"/>
  <c r="J77" i="5"/>
  <c r="I77" i="5"/>
  <c r="H77" i="5"/>
  <c r="G77" i="5"/>
  <c r="F77" i="5"/>
  <c r="E77" i="5"/>
  <c r="D77" i="5"/>
  <c r="B77" i="5"/>
  <c r="M76" i="5"/>
  <c r="L76" i="5"/>
  <c r="K76" i="5"/>
  <c r="I76" i="5"/>
  <c r="H76" i="5"/>
  <c r="G76" i="5"/>
  <c r="F76" i="5"/>
  <c r="E76" i="5"/>
  <c r="D76" i="5"/>
  <c r="C89" i="5" s="1"/>
  <c r="C90" i="5" s="1"/>
  <c r="B76" i="5"/>
  <c r="M75" i="5"/>
  <c r="L75" i="5"/>
  <c r="K75" i="5"/>
  <c r="I75" i="5"/>
  <c r="J75" i="5" s="1"/>
  <c r="B11" i="5" s="1"/>
  <c r="H75" i="5"/>
  <c r="G75" i="5"/>
  <c r="F75" i="5"/>
  <c r="E75" i="5"/>
  <c r="D75" i="5"/>
  <c r="B89" i="5" s="1"/>
  <c r="B90" i="5" s="1"/>
  <c r="B75" i="5"/>
  <c r="M74" i="5"/>
  <c r="L74" i="5"/>
  <c r="K74" i="5"/>
  <c r="I74" i="5"/>
  <c r="J74" i="5" s="1"/>
  <c r="H74" i="5"/>
  <c r="G74" i="5"/>
  <c r="F74" i="5"/>
  <c r="E74" i="5"/>
  <c r="D74" i="5"/>
  <c r="A89" i="5" s="1"/>
  <c r="A90" i="5" s="1"/>
  <c r="B74" i="5"/>
  <c r="D68" i="5"/>
  <c r="C68" i="5"/>
  <c r="B68" i="5"/>
  <c r="A68" i="5"/>
  <c r="M65" i="5"/>
  <c r="L65" i="5"/>
  <c r="K65" i="5"/>
  <c r="J65" i="5"/>
  <c r="I65" i="5"/>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B49" i="5"/>
  <c r="M44" i="5"/>
  <c r="L44" i="5"/>
  <c r="K44" i="5"/>
  <c r="I44" i="5"/>
  <c r="H44" i="5"/>
  <c r="G44" i="5"/>
  <c r="F44" i="5"/>
  <c r="E44" i="5"/>
  <c r="D44" i="5"/>
  <c r="B44" i="5"/>
  <c r="M43" i="5"/>
  <c r="L43" i="5"/>
  <c r="K43" i="5"/>
  <c r="I43" i="5"/>
  <c r="H43" i="5"/>
  <c r="E43" i="5"/>
  <c r="D43" i="5"/>
  <c r="G43" i="5" s="1"/>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J30" i="5"/>
  <c r="I30" i="5"/>
  <c r="J43" i="5" s="1"/>
  <c r="H30" i="5"/>
  <c r="G30" i="5"/>
  <c r="F30" i="5"/>
  <c r="E30" i="5"/>
  <c r="D30" i="5"/>
  <c r="B30" i="5"/>
  <c r="M29" i="5"/>
  <c r="L29" i="5"/>
  <c r="K29" i="5"/>
  <c r="I29" i="5"/>
  <c r="J29" i="5" s="1"/>
  <c r="H29" i="5"/>
  <c r="G29" i="5"/>
  <c r="F29" i="5"/>
  <c r="E29" i="5"/>
  <c r="D29" i="5"/>
  <c r="B29" i="5"/>
  <c r="M28" i="5"/>
  <c r="L28" i="5"/>
  <c r="K28" i="5"/>
  <c r="H28" i="5"/>
  <c r="B34" i="5" s="1"/>
  <c r="G28" i="5"/>
  <c r="I28" i="5" s="1"/>
  <c r="F28" i="5"/>
  <c r="E28" i="5"/>
  <c r="D28" i="5"/>
  <c r="B28" i="5"/>
  <c r="M27" i="5"/>
  <c r="L27" i="5"/>
  <c r="K27" i="5"/>
  <c r="H27" i="5"/>
  <c r="G27" i="5"/>
  <c r="I27" i="5" s="1"/>
  <c r="F27" i="5"/>
  <c r="E27" i="5"/>
  <c r="D27" i="5"/>
  <c r="B27" i="5"/>
  <c r="B18" i="5"/>
  <c r="B17" i="5"/>
  <c r="B10" i="5"/>
  <c r="B6" i="5"/>
  <c r="P120" i="4"/>
  <c r="N98" i="4"/>
  <c r="N94" i="4"/>
  <c r="N90" i="4"/>
  <c r="N68" i="4"/>
  <c r="N63" i="4"/>
  <c r="N59" i="4"/>
  <c r="N55" i="4"/>
  <c r="N21" i="4"/>
  <c r="N17" i="4"/>
  <c r="N13" i="4"/>
  <c r="P62" i="3"/>
  <c r="P41" i="2"/>
  <c r="H102" i="6" l="1"/>
  <c r="AI19" i="14"/>
  <c r="AH18" i="14"/>
  <c r="AG94" i="14"/>
  <c r="AG93" i="14"/>
  <c r="AG88" i="14"/>
  <c r="AG85" i="14"/>
  <c r="AG80" i="14"/>
  <c r="AG77" i="14"/>
  <c r="AG72" i="14"/>
  <c r="AG69" i="14"/>
  <c r="AG67" i="14"/>
  <c r="AF66" i="14"/>
  <c r="AG63" i="14"/>
  <c r="AF62" i="14"/>
  <c r="AG59" i="14"/>
  <c r="AF58" i="14"/>
  <c r="AG55" i="14"/>
  <c r="AF54" i="14"/>
  <c r="AG51" i="14"/>
  <c r="AF50" i="14"/>
  <c r="AG47" i="14"/>
  <c r="AF46" i="14"/>
  <c r="AG43" i="14"/>
  <c r="AF42" i="14"/>
  <c r="AG39" i="14"/>
  <c r="AF38" i="14"/>
  <c r="AG35" i="14"/>
  <c r="AF34" i="14"/>
  <c r="AG31" i="14"/>
  <c r="AF30" i="14"/>
  <c r="AG27" i="14"/>
  <c r="AF26" i="14"/>
  <c r="AD20" i="14"/>
  <c r="AD19" i="14"/>
  <c r="AF18" i="14"/>
  <c r="AF93" i="14"/>
  <c r="AH92" i="14"/>
  <c r="AF90" i="14"/>
  <c r="AH87" i="14"/>
  <c r="AF85" i="14"/>
  <c r="AH84" i="14"/>
  <c r="AF82" i="14"/>
  <c r="AH79" i="14"/>
  <c r="AF77" i="14"/>
  <c r="AH76" i="14"/>
  <c r="AF74" i="14"/>
  <c r="AH71" i="14"/>
  <c r="AF69" i="14"/>
  <c r="AH68" i="14"/>
  <c r="AF67" i="14"/>
  <c r="AG64" i="14"/>
  <c r="AF63" i="14"/>
  <c r="AG60" i="14"/>
  <c r="AF59" i="14"/>
  <c r="AG56" i="14"/>
  <c r="AF55" i="14"/>
  <c r="AG52" i="14"/>
  <c r="AF51" i="14"/>
  <c r="AG48" i="14"/>
  <c r="AF47" i="14"/>
  <c r="AG44" i="14"/>
  <c r="AF43" i="14"/>
  <c r="AG40" i="14"/>
  <c r="AF39" i="14"/>
  <c r="AG36" i="14"/>
  <c r="AF35" i="14"/>
  <c r="AG32" i="14"/>
  <c r="AF31" i="14"/>
  <c r="AG28" i="14"/>
  <c r="AF27" i="14"/>
  <c r="AG24" i="14"/>
  <c r="AI23" i="14"/>
  <c r="AG22" i="14"/>
  <c r="AI21" i="14"/>
  <c r="AI20" i="14"/>
  <c r="AG92" i="14"/>
  <c r="AG89" i="14"/>
  <c r="AG84" i="14"/>
  <c r="AG81" i="14"/>
  <c r="AG76" i="14"/>
  <c r="AG73" i="14"/>
  <c r="AG68" i="14"/>
  <c r="AG65" i="14"/>
  <c r="AF64" i="14"/>
  <c r="AG61" i="14"/>
  <c r="AF60" i="14"/>
  <c r="AG57" i="14"/>
  <c r="AF56" i="14"/>
  <c r="AG53" i="14"/>
  <c r="AF52" i="14"/>
  <c r="AG49" i="14"/>
  <c r="AF48" i="14"/>
  <c r="AG45" i="14"/>
  <c r="AF44" i="14"/>
  <c r="AG41" i="14"/>
  <c r="AF40" i="14"/>
  <c r="AG37" i="14"/>
  <c r="AF36" i="14"/>
  <c r="AG33" i="14"/>
  <c r="AF32" i="14"/>
  <c r="AG29" i="14"/>
  <c r="AF28" i="14"/>
  <c r="AG25" i="14"/>
  <c r="AF24" i="14"/>
  <c r="AF23" i="14"/>
  <c r="AF22" i="14"/>
  <c r="AF21" i="14"/>
  <c r="AH20" i="14"/>
  <c r="AH19" i="14"/>
  <c r="AH94" i="14"/>
  <c r="AH91" i="14"/>
  <c r="AF89" i="14"/>
  <c r="AH88" i="14"/>
  <c r="AF86" i="14"/>
  <c r="AH83" i="14"/>
  <c r="AF81" i="14"/>
  <c r="AH80" i="14"/>
  <c r="AF78" i="14"/>
  <c r="AH75" i="14"/>
  <c r="AF73" i="14"/>
  <c r="AH72" i="14"/>
  <c r="AF70" i="14"/>
  <c r="AG66" i="14"/>
  <c r="AF65" i="14"/>
  <c r="AG62" i="14"/>
  <c r="AF61" i="14"/>
  <c r="AG58" i="14"/>
  <c r="AF57" i="14"/>
  <c r="AG54" i="14"/>
  <c r="AF53" i="14"/>
  <c r="AG50" i="14"/>
  <c r="AF49" i="14"/>
  <c r="AG46" i="14"/>
  <c r="AF45" i="14"/>
  <c r="AG42" i="14"/>
  <c r="AF41" i="14"/>
  <c r="AG38" i="14"/>
  <c r="AF37" i="14"/>
  <c r="AG34" i="14"/>
  <c r="AF33" i="14"/>
  <c r="AG30" i="14"/>
  <c r="AF29" i="14"/>
  <c r="AG26" i="14"/>
  <c r="AF25" i="14"/>
  <c r="AG19" i="14"/>
  <c r="AG18" i="14"/>
  <c r="AE94" i="14"/>
  <c r="AE93" i="14"/>
  <c r="AE92" i="14"/>
  <c r="AE91" i="14"/>
  <c r="AE90" i="14"/>
  <c r="AE89" i="14"/>
  <c r="AE88" i="14"/>
  <c r="AE87" i="14"/>
  <c r="AE86" i="14"/>
  <c r="AE85" i="14"/>
  <c r="AE84" i="14"/>
  <c r="AE83" i="14"/>
  <c r="AE82" i="14"/>
  <c r="AE81" i="14"/>
  <c r="AE80" i="14"/>
  <c r="AE79" i="14"/>
  <c r="AE78" i="14"/>
  <c r="AE77" i="14"/>
  <c r="AE76" i="14"/>
  <c r="AE75" i="14"/>
  <c r="AE74" i="14"/>
  <c r="AE73" i="14"/>
  <c r="AE72" i="14"/>
  <c r="AE71" i="14"/>
  <c r="AE70" i="14"/>
  <c r="AE69" i="14"/>
  <c r="AE68" i="14"/>
  <c r="AD94" i="14"/>
  <c r="AD93" i="14"/>
  <c r="AD89" i="14"/>
  <c r="AD85" i="14"/>
  <c r="AD81" i="14"/>
  <c r="AD77" i="14"/>
  <c r="AD73" i="14"/>
  <c r="AD69"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36" i="14"/>
  <c r="AE35" i="14"/>
  <c r="AE34" i="14"/>
  <c r="AE33" i="14"/>
  <c r="AE32" i="14"/>
  <c r="AE31" i="14"/>
  <c r="AE30" i="14"/>
  <c r="AE29" i="14"/>
  <c r="AE28" i="14"/>
  <c r="AE27" i="14"/>
  <c r="AE26" i="14"/>
  <c r="AE25" i="14"/>
  <c r="AE24" i="14"/>
  <c r="AD23" i="14"/>
  <c r="AE22" i="14"/>
  <c r="AD21" i="14"/>
  <c r="AE18" i="14"/>
  <c r="AD92" i="14"/>
  <c r="AD88" i="14"/>
  <c r="AD84" i="14"/>
  <c r="AD80" i="14"/>
  <c r="AD76" i="14"/>
  <c r="AD72"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AE20" i="14"/>
  <c r="AE21" i="14"/>
  <c r="AE23" i="14"/>
  <c r="L96" i="14"/>
  <c r="L94" i="14"/>
  <c r="M94" i="14" s="1"/>
  <c r="L93" i="14"/>
  <c r="M93" i="14" s="1"/>
  <c r="L90" i="14"/>
  <c r="L89" i="14"/>
  <c r="L86" i="14"/>
  <c r="L85" i="14"/>
  <c r="M85" i="14" s="1"/>
  <c r="L82" i="14"/>
  <c r="M82" i="14" s="1"/>
  <c r="L81" i="14"/>
  <c r="L78" i="14"/>
  <c r="M78" i="14" s="1"/>
  <c r="L77" i="14"/>
  <c r="M77" i="14" s="1"/>
  <c r="L74" i="14"/>
  <c r="L73" i="14"/>
  <c r="L70" i="14"/>
  <c r="L69" i="14"/>
  <c r="M69" i="14" s="1"/>
  <c r="L68" i="14"/>
  <c r="M68" i="14" s="1"/>
  <c r="L67" i="14"/>
  <c r="M67" i="14" s="1"/>
  <c r="L64" i="14"/>
  <c r="M64" i="14" s="1"/>
  <c r="L63" i="14"/>
  <c r="M63" i="14" s="1"/>
  <c r="L60" i="14"/>
  <c r="L59" i="14"/>
  <c r="M59" i="14" s="1"/>
  <c r="L56" i="14"/>
  <c r="L55" i="14"/>
  <c r="M55" i="14" s="1"/>
  <c r="L52" i="14"/>
  <c r="M52" i="14" s="1"/>
  <c r="L51" i="14"/>
  <c r="M51" i="14" s="1"/>
  <c r="L48" i="14"/>
  <c r="M48" i="14" s="1"/>
  <c r="L47" i="14"/>
  <c r="M47" i="14" s="1"/>
  <c r="L44" i="14"/>
  <c r="L43" i="14"/>
  <c r="M43" i="14" s="1"/>
  <c r="L40" i="14"/>
  <c r="L39" i="14"/>
  <c r="M39" i="14" s="1"/>
  <c r="L36" i="14"/>
  <c r="M36" i="14" s="1"/>
  <c r="L35" i="14"/>
  <c r="M35" i="14" s="1"/>
  <c r="L32" i="14"/>
  <c r="M32" i="14" s="1"/>
  <c r="L31" i="14"/>
  <c r="M31" i="14" s="1"/>
  <c r="L28" i="14"/>
  <c r="L27" i="14"/>
  <c r="M27" i="14" s="1"/>
  <c r="L23" i="14"/>
  <c r="M23" i="14" s="1"/>
  <c r="L16" i="14"/>
  <c r="M16" i="14" s="1"/>
  <c r="M15" i="14"/>
  <c r="L8" i="14"/>
  <c r="M90" i="14"/>
  <c r="M86" i="14"/>
  <c r="M74" i="14"/>
  <c r="M70" i="14"/>
  <c r="L15" i="14"/>
  <c r="M14" i="14"/>
  <c r="K2" i="14"/>
  <c r="L3" i="14"/>
  <c r="M3" i="14" s="1"/>
  <c r="M8" i="14"/>
  <c r="L21" i="14"/>
  <c r="M21" i="14" s="1"/>
  <c r="L22" i="14"/>
  <c r="M22" i="14" s="1"/>
  <c r="AD71" i="14"/>
  <c r="AD74" i="14"/>
  <c r="AD79" i="14"/>
  <c r="AD82" i="14"/>
  <c r="AD87" i="14"/>
  <c r="AD90" i="14"/>
  <c r="L6" i="14"/>
  <c r="L7" i="14"/>
  <c r="M7" i="14" s="1"/>
  <c r="L14" i="14"/>
  <c r="AH93" i="14"/>
  <c r="M96" i="14"/>
  <c r="L5" i="14"/>
  <c r="M5" i="14" s="1"/>
  <c r="M6" i="14"/>
  <c r="L10" i="14"/>
  <c r="M10" i="14" s="1"/>
  <c r="L18" i="14"/>
  <c r="M18" i="14" s="1"/>
  <c r="M28" i="14"/>
  <c r="M40" i="14"/>
  <c r="M44" i="14"/>
  <c r="M56" i="14"/>
  <c r="M60" i="14"/>
  <c r="AD70" i="14"/>
  <c r="M73" i="14"/>
  <c r="AD75" i="14"/>
  <c r="AD78" i="14"/>
  <c r="M81" i="14"/>
  <c r="AD83" i="14"/>
  <c r="AD86" i="14"/>
  <c r="M89" i="14"/>
  <c r="AD91" i="14"/>
  <c r="L97" i="14"/>
  <c r="M97" i="14" s="1"/>
  <c r="O13" i="14"/>
  <c r="AF94" i="14"/>
  <c r="O18" i="14"/>
  <c r="AF20" i="14"/>
  <c r="AG21" i="14"/>
  <c r="O22" i="14"/>
  <c r="AH22" i="14"/>
  <c r="AG23" i="14"/>
  <c r="O24" i="14"/>
  <c r="AH24" i="14"/>
  <c r="AH25" i="14"/>
  <c r="AH26" i="14"/>
  <c r="AH27" i="14"/>
  <c r="AH28" i="14"/>
  <c r="AH29" i="14"/>
  <c r="AH30" i="14"/>
  <c r="AH31" i="14"/>
  <c r="AH32" i="14"/>
  <c r="AH33" i="14"/>
  <c r="AH34" i="14"/>
  <c r="AH35" i="14"/>
  <c r="AH36" i="14"/>
  <c r="AH37" i="14"/>
  <c r="AH38" i="14"/>
  <c r="AH39" i="14"/>
  <c r="AH40" i="14"/>
  <c r="AH41" i="14"/>
  <c r="AH42" i="14"/>
  <c r="AH43" i="14"/>
  <c r="AH44" i="14"/>
  <c r="AH45" i="14"/>
  <c r="AH46" i="14"/>
  <c r="AH47" i="14"/>
  <c r="AH48" i="14"/>
  <c r="AH49" i="14"/>
  <c r="AH50" i="14"/>
  <c r="AH51" i="14"/>
  <c r="AH52" i="14"/>
  <c r="AH53" i="14"/>
  <c r="AH54" i="14"/>
  <c r="AH55" i="14"/>
  <c r="AH56" i="14"/>
  <c r="AH57" i="14"/>
  <c r="AH58" i="14"/>
  <c r="AH59" i="14"/>
  <c r="AH60" i="14"/>
  <c r="AH61" i="14"/>
  <c r="AH62" i="14"/>
  <c r="AH63" i="14"/>
  <c r="AH64" i="14"/>
  <c r="AH65" i="14"/>
  <c r="AH66" i="14"/>
  <c r="AH67" i="14"/>
  <c r="O69" i="14"/>
  <c r="AH69" i="14"/>
  <c r="AG70" i="14"/>
  <c r="AF71" i="14"/>
  <c r="O73" i="14"/>
  <c r="AH73" i="14"/>
  <c r="AG74" i="14"/>
  <c r="AF75" i="14"/>
  <c r="O77" i="14"/>
  <c r="AH77" i="14"/>
  <c r="AG78" i="14"/>
  <c r="AF79" i="14"/>
  <c r="O81" i="14"/>
  <c r="AH81" i="14"/>
  <c r="AG82" i="14"/>
  <c r="AF83" i="14"/>
  <c r="O85" i="14"/>
  <c r="AH85" i="14"/>
  <c r="AG86" i="14"/>
  <c r="AF87" i="14"/>
  <c r="O89" i="14"/>
  <c r="AH89" i="14"/>
  <c r="AG90" i="14"/>
  <c r="AF91" i="14"/>
  <c r="O93" i="14"/>
  <c r="O95" i="14"/>
  <c r="O97" i="14"/>
  <c r="O6" i="14"/>
  <c r="O10" i="14"/>
  <c r="O14" i="14"/>
  <c r="AA98" i="14"/>
  <c r="AI94" i="14"/>
  <c r="AI93" i="14"/>
  <c r="AI92" i="14"/>
  <c r="AI91" i="14"/>
  <c r="AI90" i="14"/>
  <c r="AI89" i="14"/>
  <c r="AI88" i="14"/>
  <c r="AI87" i="14"/>
  <c r="AI86" i="14"/>
  <c r="AI85" i="14"/>
  <c r="AI84" i="14"/>
  <c r="AI83" i="14"/>
  <c r="AI82" i="14"/>
  <c r="AI81" i="14"/>
  <c r="AI80" i="14"/>
  <c r="AI79" i="14"/>
  <c r="AI78" i="14"/>
  <c r="AI77" i="14"/>
  <c r="AI76" i="14"/>
  <c r="AI75" i="14"/>
  <c r="AI74" i="14"/>
  <c r="AI73" i="14"/>
  <c r="AI72" i="14"/>
  <c r="AI71" i="14"/>
  <c r="AI70" i="14"/>
  <c r="AI69" i="14"/>
  <c r="AI68" i="14"/>
  <c r="AI18" i="14"/>
  <c r="AF19" i="14"/>
  <c r="AG20" i="14"/>
  <c r="O21" i="14"/>
  <c r="AH21" i="14"/>
  <c r="AI22" i="14"/>
  <c r="AH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I59" i="14"/>
  <c r="AI60" i="14"/>
  <c r="AI61" i="14"/>
  <c r="AI62" i="14"/>
  <c r="AI63" i="14"/>
  <c r="AI64" i="14"/>
  <c r="AI65" i="14"/>
  <c r="AI66" i="14"/>
  <c r="AI67" i="14"/>
  <c r="AF68" i="14"/>
  <c r="O70" i="14"/>
  <c r="AH70" i="14"/>
  <c r="AG71" i="14"/>
  <c r="AF72" i="14"/>
  <c r="O74" i="14"/>
  <c r="AH74" i="14"/>
  <c r="AG75" i="14"/>
  <c r="AF76" i="14"/>
  <c r="O78" i="14"/>
  <c r="AH78" i="14"/>
  <c r="AG79" i="14"/>
  <c r="AF80" i="14"/>
  <c r="O82" i="14"/>
  <c r="AH82" i="14"/>
  <c r="AG83" i="14"/>
  <c r="AF84" i="14"/>
  <c r="O86" i="14"/>
  <c r="AH86" i="14"/>
  <c r="AG87" i="14"/>
  <c r="AF88" i="14"/>
  <c r="O90" i="14"/>
  <c r="AH90" i="14"/>
  <c r="AG91" i="14"/>
  <c r="AF92"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H14" i="10"/>
  <c r="I19" i="10"/>
  <c r="K16" i="10" s="1"/>
  <c r="H15" i="10"/>
  <c r="H13" i="10"/>
  <c r="H16" i="10"/>
  <c r="H17" i="10"/>
  <c r="J17" i="10" s="1"/>
  <c r="F16" i="10"/>
  <c r="B27" i="10" s="1"/>
  <c r="F17" i="10"/>
  <c r="F13" i="10"/>
  <c r="B24" i="10" s="1"/>
  <c r="F15" i="10"/>
  <c r="B26" i="10" s="1"/>
  <c r="F14" i="10"/>
  <c r="B25" i="10" s="1"/>
  <c r="I13" i="10"/>
  <c r="I14" i="10"/>
  <c r="K14" i="10" s="1"/>
  <c r="J2" i="6"/>
  <c r="E62" i="6"/>
  <c r="E63" i="6"/>
  <c r="E65" i="6"/>
  <c r="E239" i="6"/>
  <c r="E243" i="6"/>
  <c r="F804" i="6"/>
  <c r="F802" i="6"/>
  <c r="F800" i="6"/>
  <c r="E804" i="6"/>
  <c r="E802" i="6"/>
  <c r="E800" i="6"/>
  <c r="F798" i="6"/>
  <c r="F797" i="6"/>
  <c r="F796" i="6"/>
  <c r="F795" i="6"/>
  <c r="F803" i="6"/>
  <c r="F801" i="6"/>
  <c r="E799" i="6"/>
  <c r="E798" i="6"/>
  <c r="E794" i="6"/>
  <c r="E801" i="6"/>
  <c r="E797" i="6"/>
  <c r="E803" i="6"/>
  <c r="E796" i="6"/>
  <c r="F793" i="6"/>
  <c r="F792" i="6"/>
  <c r="F791" i="6"/>
  <c r="F790" i="6"/>
  <c r="F789" i="6"/>
  <c r="F788" i="6"/>
  <c r="E795" i="6"/>
  <c r="F794" i="6"/>
  <c r="E792" i="6"/>
  <c r="E790" i="6"/>
  <c r="E788" i="6"/>
  <c r="F787" i="6"/>
  <c r="F786" i="6"/>
  <c r="F785" i="6"/>
  <c r="F784" i="6"/>
  <c r="F783" i="6"/>
  <c r="F782" i="6"/>
  <c r="F781" i="6"/>
  <c r="F799" i="6"/>
  <c r="E793" i="6"/>
  <c r="E791" i="6"/>
  <c r="E789" i="6"/>
  <c r="F780" i="6"/>
  <c r="F778" i="6"/>
  <c r="E780" i="6"/>
  <c r="E778" i="6"/>
  <c r="F779" i="6"/>
  <c r="E779" i="6"/>
  <c r="E776" i="6"/>
  <c r="E774" i="6"/>
  <c r="E772" i="6"/>
  <c r="E770" i="6"/>
  <c r="E768" i="6"/>
  <c r="F766" i="6"/>
  <c r="F765" i="6"/>
  <c r="F764" i="6"/>
  <c r="F763" i="6"/>
  <c r="F762" i="6"/>
  <c r="F761" i="6"/>
  <c r="F760" i="6"/>
  <c r="F759" i="6"/>
  <c r="E787" i="6"/>
  <c r="E785" i="6"/>
  <c r="E783" i="6"/>
  <c r="E781" i="6"/>
  <c r="F777" i="6"/>
  <c r="F775" i="6"/>
  <c r="F773" i="6"/>
  <c r="F771" i="6"/>
  <c r="E777" i="6"/>
  <c r="E775" i="6"/>
  <c r="E773" i="6"/>
  <c r="E771" i="6"/>
  <c r="E769" i="6"/>
  <c r="E767" i="6"/>
  <c r="E786" i="6"/>
  <c r="E784" i="6"/>
  <c r="F769" i="6"/>
  <c r="E766" i="6"/>
  <c r="E765" i="6"/>
  <c r="E764" i="6"/>
  <c r="E763" i="6"/>
  <c r="E762" i="6"/>
  <c r="E761" i="6"/>
  <c r="E760" i="6"/>
  <c r="E759" i="6"/>
  <c r="F768" i="6"/>
  <c r="F767" i="6"/>
  <c r="F758" i="6"/>
  <c r="F757" i="6"/>
  <c r="F756" i="6"/>
  <c r="F755" i="6"/>
  <c r="F754" i="6"/>
  <c r="F753" i="6"/>
  <c r="F752" i="6"/>
  <c r="F751" i="6"/>
  <c r="E782" i="6"/>
  <c r="F776" i="6"/>
  <c r="F774" i="6"/>
  <c r="F772" i="6"/>
  <c r="F770" i="6"/>
  <c r="E758" i="6"/>
  <c r="E756" i="6"/>
  <c r="E755" i="6"/>
  <c r="E754" i="6"/>
  <c r="E753" i="6"/>
  <c r="E752" i="6"/>
  <c r="E751" i="6"/>
  <c r="E749" i="6"/>
  <c r="E747" i="6"/>
  <c r="E745" i="6"/>
  <c r="E743" i="6"/>
  <c r="E741" i="6"/>
  <c r="E739" i="6"/>
  <c r="E737" i="6"/>
  <c r="E735" i="6"/>
  <c r="E757" i="6"/>
  <c r="F750" i="6"/>
  <c r="F748" i="6"/>
  <c r="F746" i="6"/>
  <c r="F744" i="6"/>
  <c r="F742" i="6"/>
  <c r="F740" i="6"/>
  <c r="F738" i="6"/>
  <c r="F736" i="6"/>
  <c r="F734" i="6"/>
  <c r="F733" i="6"/>
  <c r="F732" i="6"/>
  <c r="F731" i="6"/>
  <c r="E750" i="6"/>
  <c r="E748" i="6"/>
  <c r="E746" i="6"/>
  <c r="E744" i="6"/>
  <c r="E742" i="6"/>
  <c r="E740" i="6"/>
  <c r="E738" i="6"/>
  <c r="E736" i="6"/>
  <c r="E734" i="6"/>
  <c r="F749" i="6"/>
  <c r="F747" i="6"/>
  <c r="F745" i="6"/>
  <c r="F743" i="6"/>
  <c r="F741" i="6"/>
  <c r="F739" i="6"/>
  <c r="F737" i="6"/>
  <c r="F735" i="6"/>
  <c r="E730" i="6"/>
  <c r="E729" i="6"/>
  <c r="E733" i="6"/>
  <c r="E732" i="6"/>
  <c r="E731" i="6"/>
  <c r="F730" i="6"/>
  <c r="F729" i="6"/>
  <c r="F728" i="6"/>
  <c r="F727" i="6"/>
  <c r="F726" i="6"/>
  <c r="F725" i="6"/>
  <c r="F724" i="6"/>
  <c r="F723" i="6"/>
  <c r="F722" i="6"/>
  <c r="F721" i="6"/>
  <c r="F720" i="6"/>
  <c r="F719" i="6"/>
  <c r="F718" i="6"/>
  <c r="E728" i="6"/>
  <c r="E727" i="6"/>
  <c r="E726" i="6"/>
  <c r="E725" i="6"/>
  <c r="E724" i="6"/>
  <c r="E723" i="6"/>
  <c r="E722" i="6"/>
  <c r="E721" i="6"/>
  <c r="E720" i="6"/>
  <c r="E719" i="6"/>
  <c r="E718" i="6"/>
  <c r="F717" i="6"/>
  <c r="F716" i="6"/>
  <c r="F715" i="6"/>
  <c r="F714" i="6"/>
  <c r="F713" i="6"/>
  <c r="F712" i="6"/>
  <c r="F711" i="6"/>
  <c r="F710" i="6"/>
  <c r="F709" i="6"/>
  <c r="F708" i="6"/>
  <c r="F707" i="6"/>
  <c r="F706" i="6"/>
  <c r="F705" i="6"/>
  <c r="F704" i="6"/>
  <c r="F703" i="6"/>
  <c r="F702" i="6"/>
  <c r="F701" i="6"/>
  <c r="F700" i="6"/>
  <c r="F699" i="6"/>
  <c r="F698" i="6"/>
  <c r="F697" i="6"/>
  <c r="F696" i="6"/>
  <c r="F695" i="6"/>
  <c r="F694" i="6"/>
  <c r="E717" i="6"/>
  <c r="E716" i="6"/>
  <c r="E693" i="6"/>
  <c r="E715" i="6"/>
  <c r="E714" i="6"/>
  <c r="E713" i="6"/>
  <c r="E712" i="6"/>
  <c r="E711" i="6"/>
  <c r="E710" i="6"/>
  <c r="E709" i="6"/>
  <c r="E708" i="6"/>
  <c r="E707" i="6"/>
  <c r="E706" i="6"/>
  <c r="E705" i="6"/>
  <c r="E704" i="6"/>
  <c r="E703" i="6"/>
  <c r="E702" i="6"/>
  <c r="E701" i="6"/>
  <c r="E700" i="6"/>
  <c r="E699" i="6"/>
  <c r="E698" i="6"/>
  <c r="E697" i="6"/>
  <c r="E696" i="6"/>
  <c r="E695" i="6"/>
  <c r="E694" i="6"/>
  <c r="F693" i="6"/>
  <c r="F692" i="6"/>
  <c r="F691" i="6"/>
  <c r="F690" i="6"/>
  <c r="F689" i="6"/>
  <c r="F688" i="6"/>
  <c r="F687" i="6"/>
  <c r="F686" i="6"/>
  <c r="F685" i="6"/>
  <c r="F684" i="6"/>
  <c r="F683" i="6"/>
  <c r="F682" i="6"/>
  <c r="F681" i="6"/>
  <c r="F680" i="6"/>
  <c r="F679" i="6"/>
  <c r="F678" i="6"/>
  <c r="F677" i="6"/>
  <c r="F676" i="6"/>
  <c r="F675" i="6"/>
  <c r="F674" i="6"/>
  <c r="F673" i="6"/>
  <c r="F672" i="6"/>
  <c r="E691" i="6"/>
  <c r="E690" i="6"/>
  <c r="E689" i="6"/>
  <c r="E688" i="6"/>
  <c r="E687" i="6"/>
  <c r="E686" i="6"/>
  <c r="E685" i="6"/>
  <c r="E684" i="6"/>
  <c r="E683" i="6"/>
  <c r="E682" i="6"/>
  <c r="E681" i="6"/>
  <c r="E680" i="6"/>
  <c r="E679" i="6"/>
  <c r="E678" i="6"/>
  <c r="E677" i="6"/>
  <c r="E676" i="6"/>
  <c r="E675" i="6"/>
  <c r="E674" i="6"/>
  <c r="E673" i="6"/>
  <c r="E672" i="6"/>
  <c r="F671" i="6"/>
  <c r="F670" i="6"/>
  <c r="F669" i="6"/>
  <c r="F668" i="6"/>
  <c r="F667" i="6"/>
  <c r="F666" i="6"/>
  <c r="F665" i="6"/>
  <c r="F664" i="6"/>
  <c r="F663" i="6"/>
  <c r="F662" i="6"/>
  <c r="F661" i="6"/>
  <c r="F660" i="6"/>
  <c r="F659" i="6"/>
  <c r="F658" i="6"/>
  <c r="F657" i="6"/>
  <c r="F656" i="6"/>
  <c r="F655" i="6"/>
  <c r="F654" i="6"/>
  <c r="F653" i="6"/>
  <c r="F652" i="6"/>
  <c r="F651" i="6"/>
  <c r="F650" i="6"/>
  <c r="F649" i="6"/>
  <c r="E692" i="6"/>
  <c r="E671" i="6"/>
  <c r="E670" i="6"/>
  <c r="E669" i="6"/>
  <c r="E668" i="6"/>
  <c r="E667" i="6"/>
  <c r="E666" i="6"/>
  <c r="E665" i="6"/>
  <c r="E664" i="6"/>
  <c r="E663" i="6"/>
  <c r="E662" i="6"/>
  <c r="E661" i="6"/>
  <c r="E660" i="6"/>
  <c r="E659" i="6"/>
  <c r="E658" i="6"/>
  <c r="E657" i="6"/>
  <c r="E656" i="6"/>
  <c r="E655" i="6"/>
  <c r="E654" i="6"/>
  <c r="E653" i="6"/>
  <c r="E652" i="6"/>
  <c r="E651" i="6"/>
  <c r="E650" i="6"/>
  <c r="E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E648" i="6"/>
  <c r="E647" i="6"/>
  <c r="E646" i="6"/>
  <c r="E645" i="6"/>
  <c r="E601" i="6"/>
  <c r="E600" i="6"/>
  <c r="E599" i="6"/>
  <c r="E598" i="6"/>
  <c r="E597"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F454" i="6"/>
  <c r="F452" i="6"/>
  <c r="F450" i="6"/>
  <c r="F448" i="6"/>
  <c r="F446" i="6"/>
  <c r="F444" i="6"/>
  <c r="F442" i="6"/>
  <c r="F440" i="6"/>
  <c r="F438" i="6"/>
  <c r="E454" i="6"/>
  <c r="E452" i="6"/>
  <c r="E450" i="6"/>
  <c r="E448" i="6"/>
  <c r="E446" i="6"/>
  <c r="E444" i="6"/>
  <c r="E442" i="6"/>
  <c r="E440" i="6"/>
  <c r="E438" i="6"/>
  <c r="F453" i="6"/>
  <c r="F451" i="6"/>
  <c r="F449" i="6"/>
  <c r="F447" i="6"/>
  <c r="F445" i="6"/>
  <c r="F443" i="6"/>
  <c r="F441" i="6"/>
  <c r="F439"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E453" i="6"/>
  <c r="E451" i="6"/>
  <c r="E449" i="6"/>
  <c r="E447" i="6"/>
  <c r="E445" i="6"/>
  <c r="E443" i="6"/>
  <c r="E441" i="6"/>
  <c r="E439" i="6"/>
  <c r="E437" i="6"/>
  <c r="E436" i="6"/>
  <c r="E435" i="6"/>
  <c r="E434" i="6"/>
  <c r="E433" i="6"/>
  <c r="E432" i="6"/>
  <c r="E431" i="6"/>
  <c r="E430" i="6"/>
  <c r="E429" i="6"/>
  <c r="E42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6" i="6"/>
  <c r="E334" i="6"/>
  <c r="E332" i="6"/>
  <c r="E330" i="6"/>
  <c r="E328" i="6"/>
  <c r="E326" i="6"/>
  <c r="E324" i="6"/>
  <c r="E322" i="6"/>
  <c r="E320" i="6"/>
  <c r="E318" i="6"/>
  <c r="E316" i="6"/>
  <c r="E314" i="6"/>
  <c r="E312" i="6"/>
  <c r="E310" i="6"/>
  <c r="E308" i="6"/>
  <c r="E306" i="6"/>
  <c r="E304" i="6"/>
  <c r="E302" i="6"/>
  <c r="E300" i="6"/>
  <c r="E298" i="6"/>
  <c r="E296" i="6"/>
  <c r="E294" i="6"/>
  <c r="E292" i="6"/>
  <c r="E290" i="6"/>
  <c r="E288" i="6"/>
  <c r="E286" i="6"/>
  <c r="E284" i="6"/>
  <c r="E282" i="6"/>
  <c r="E280" i="6"/>
  <c r="E278" i="6"/>
  <c r="E276" i="6"/>
  <c r="E274" i="6"/>
  <c r="E272" i="6"/>
  <c r="E270" i="6"/>
  <c r="E268" i="6"/>
  <c r="E266" i="6"/>
  <c r="E264" i="6"/>
  <c r="E262" i="6"/>
  <c r="E260" i="6"/>
  <c r="E258" i="6"/>
  <c r="E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E255" i="6"/>
  <c r="E254" i="6"/>
  <c r="E253" i="6"/>
  <c r="E252" i="6"/>
  <c r="E251" i="6"/>
  <c r="E250" i="6"/>
  <c r="E249" i="6"/>
  <c r="E337" i="6"/>
  <c r="E335" i="6"/>
  <c r="E333" i="6"/>
  <c r="E331" i="6"/>
  <c r="E329" i="6"/>
  <c r="E327" i="6"/>
  <c r="E325" i="6"/>
  <c r="E323" i="6"/>
  <c r="E321" i="6"/>
  <c r="E319" i="6"/>
  <c r="E317" i="6"/>
  <c r="E315" i="6"/>
  <c r="E313" i="6"/>
  <c r="E311" i="6"/>
  <c r="E309" i="6"/>
  <c r="E307" i="6"/>
  <c r="E305" i="6"/>
  <c r="E303" i="6"/>
  <c r="E301" i="6"/>
  <c r="E299" i="6"/>
  <c r="E297" i="6"/>
  <c r="E295" i="6"/>
  <c r="E293" i="6"/>
  <c r="E291" i="6"/>
  <c r="E289" i="6"/>
  <c r="E287" i="6"/>
  <c r="E285" i="6"/>
  <c r="E283" i="6"/>
  <c r="E281" i="6"/>
  <c r="E279" i="6"/>
  <c r="E277" i="6"/>
  <c r="E275" i="6"/>
  <c r="E273" i="6"/>
  <c r="E271" i="6"/>
  <c r="E269" i="6"/>
  <c r="E267" i="6"/>
  <c r="E265" i="6"/>
  <c r="E263" i="6"/>
  <c r="E261" i="6"/>
  <c r="E259" i="6"/>
  <c r="E257" i="6"/>
  <c r="J3"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H66" i="6"/>
  <c r="E67" i="6"/>
  <c r="H68" i="6"/>
  <c r="E69" i="6"/>
  <c r="H70" i="6"/>
  <c r="E71" i="6"/>
  <c r="H72" i="6"/>
  <c r="E73" i="6"/>
  <c r="H74" i="6"/>
  <c r="E75" i="6"/>
  <c r="H76" i="6"/>
  <c r="E77" i="6"/>
  <c r="H78" i="6"/>
  <c r="E79" i="6"/>
  <c r="H80" i="6"/>
  <c r="E81" i="6"/>
  <c r="H82" i="6"/>
  <c r="E83" i="6"/>
  <c r="H84" i="6"/>
  <c r="E85" i="6"/>
  <c r="H86" i="6"/>
  <c r="E87" i="6"/>
  <c r="H88" i="6"/>
  <c r="E89" i="6"/>
  <c r="H90" i="6"/>
  <c r="E91" i="6"/>
  <c r="H92" i="6"/>
  <c r="E93" i="6"/>
  <c r="H94" i="6"/>
  <c r="E95" i="6"/>
  <c r="H96" i="6"/>
  <c r="E97" i="6"/>
  <c r="H98" i="6"/>
  <c r="E99" i="6"/>
  <c r="H100" i="6"/>
  <c r="E101" i="6"/>
  <c r="E103" i="6"/>
  <c r="E238" i="6"/>
  <c r="E242" i="6"/>
  <c r="E246" i="6"/>
  <c r="H804" i="6"/>
  <c r="H803" i="6"/>
  <c r="H802" i="6"/>
  <c r="H801" i="6"/>
  <c r="H800" i="6"/>
  <c r="H799" i="6"/>
  <c r="G798" i="6"/>
  <c r="G797" i="6"/>
  <c r="G796" i="6"/>
  <c r="G795" i="6"/>
  <c r="G794" i="6"/>
  <c r="G793" i="6"/>
  <c r="G803" i="6"/>
  <c r="G801" i="6"/>
  <c r="G799" i="6"/>
  <c r="G804" i="6"/>
  <c r="H797" i="6"/>
  <c r="H796" i="6"/>
  <c r="G800" i="6"/>
  <c r="H795" i="6"/>
  <c r="H794" i="6"/>
  <c r="H798" i="6"/>
  <c r="H791" i="6"/>
  <c r="H789" i="6"/>
  <c r="H793" i="6"/>
  <c r="G791" i="6"/>
  <c r="G789" i="6"/>
  <c r="G802" i="6"/>
  <c r="H792" i="6"/>
  <c r="H790" i="6"/>
  <c r="H788" i="6"/>
  <c r="H787" i="6"/>
  <c r="H786" i="6"/>
  <c r="H785" i="6"/>
  <c r="H784" i="6"/>
  <c r="H783" i="6"/>
  <c r="H782" i="6"/>
  <c r="H781" i="6"/>
  <c r="H780" i="6"/>
  <c r="H779" i="6"/>
  <c r="H778" i="6"/>
  <c r="G790" i="6"/>
  <c r="G788" i="6"/>
  <c r="G779" i="6"/>
  <c r="H777" i="6"/>
  <c r="H776" i="6"/>
  <c r="H775" i="6"/>
  <c r="H774" i="6"/>
  <c r="H773" i="6"/>
  <c r="H772" i="6"/>
  <c r="H771" i="6"/>
  <c r="H770" i="6"/>
  <c r="H769" i="6"/>
  <c r="H768" i="6"/>
  <c r="H767" i="6"/>
  <c r="G787" i="6"/>
  <c r="G786" i="6"/>
  <c r="G785" i="6"/>
  <c r="G784" i="6"/>
  <c r="G783" i="6"/>
  <c r="G782" i="6"/>
  <c r="G781" i="6"/>
  <c r="G792" i="6"/>
  <c r="G777" i="6"/>
  <c r="G775" i="6"/>
  <c r="G773" i="6"/>
  <c r="G771" i="6"/>
  <c r="G769" i="6"/>
  <c r="G767" i="6"/>
  <c r="G776" i="6"/>
  <c r="G774" i="6"/>
  <c r="G772" i="6"/>
  <c r="G770" i="6"/>
  <c r="G768" i="6"/>
  <c r="H766" i="6"/>
  <c r="H765" i="6"/>
  <c r="H764"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G758" i="6"/>
  <c r="G757" i="6"/>
  <c r="G756" i="6"/>
  <c r="G780" i="6"/>
  <c r="G778" i="6"/>
  <c r="G766" i="6"/>
  <c r="G765" i="6"/>
  <c r="G764" i="6"/>
  <c r="G763" i="6"/>
  <c r="G762" i="6"/>
  <c r="G761" i="6"/>
  <c r="G760" i="6"/>
  <c r="G759" i="6"/>
  <c r="G750" i="6"/>
  <c r="G748" i="6"/>
  <c r="G746" i="6"/>
  <c r="G744" i="6"/>
  <c r="G742" i="6"/>
  <c r="G740" i="6"/>
  <c r="G738" i="6"/>
  <c r="G736" i="6"/>
  <c r="G734" i="6"/>
  <c r="G749" i="6"/>
  <c r="G747" i="6"/>
  <c r="G745" i="6"/>
  <c r="G743" i="6"/>
  <c r="G741" i="6"/>
  <c r="G739" i="6"/>
  <c r="G737" i="6"/>
  <c r="G735" i="6"/>
  <c r="G755" i="6"/>
  <c r="G754" i="6"/>
  <c r="G753" i="6"/>
  <c r="G752" i="6"/>
  <c r="G751" i="6"/>
  <c r="H734" i="6"/>
  <c r="H733" i="6"/>
  <c r="H732" i="6"/>
  <c r="H731" i="6"/>
  <c r="H730" i="6"/>
  <c r="G733" i="6"/>
  <c r="G732" i="6"/>
  <c r="G731" i="6"/>
  <c r="H729" i="6"/>
  <c r="H728" i="6"/>
  <c r="H727" i="6"/>
  <c r="H726" i="6"/>
  <c r="H725" i="6"/>
  <c r="H724" i="6"/>
  <c r="H723" i="6"/>
  <c r="H722" i="6"/>
  <c r="H721" i="6"/>
  <c r="H720" i="6"/>
  <c r="H719" i="6"/>
  <c r="H718" i="6"/>
  <c r="G730" i="6"/>
  <c r="G729" i="6"/>
  <c r="H717" i="6"/>
  <c r="H716" i="6"/>
  <c r="H715" i="6"/>
  <c r="H714" i="6"/>
  <c r="H713" i="6"/>
  <c r="H712" i="6"/>
  <c r="H711" i="6"/>
  <c r="H710" i="6"/>
  <c r="H709" i="6"/>
  <c r="H708" i="6"/>
  <c r="H707" i="6"/>
  <c r="H706" i="6"/>
  <c r="H705" i="6"/>
  <c r="H704" i="6"/>
  <c r="H703" i="6"/>
  <c r="H702" i="6"/>
  <c r="H701" i="6"/>
  <c r="H700" i="6"/>
  <c r="H699" i="6"/>
  <c r="H698" i="6"/>
  <c r="H697" i="6"/>
  <c r="H696" i="6"/>
  <c r="H695" i="6"/>
  <c r="H694" i="6"/>
  <c r="G728" i="6"/>
  <c r="G727" i="6"/>
  <c r="G726" i="6"/>
  <c r="G725" i="6"/>
  <c r="G724" i="6"/>
  <c r="G723" i="6"/>
  <c r="G722" i="6"/>
  <c r="G721" i="6"/>
  <c r="G720" i="6"/>
  <c r="G719" i="6"/>
  <c r="G718" i="6"/>
  <c r="G717" i="6"/>
  <c r="G716" i="6"/>
  <c r="H693" i="6"/>
  <c r="H692" i="6"/>
  <c r="H691" i="6"/>
  <c r="H690" i="6"/>
  <c r="H689" i="6"/>
  <c r="H688" i="6"/>
  <c r="H687" i="6"/>
  <c r="H686" i="6"/>
  <c r="H685" i="6"/>
  <c r="H684" i="6"/>
  <c r="H683" i="6"/>
  <c r="H682" i="6"/>
  <c r="H681" i="6"/>
  <c r="H680" i="6"/>
  <c r="H679" i="6"/>
  <c r="H678" i="6"/>
  <c r="H677" i="6"/>
  <c r="H676" i="6"/>
  <c r="H675" i="6"/>
  <c r="H674" i="6"/>
  <c r="H673" i="6"/>
  <c r="H672" i="6"/>
  <c r="H671"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G509" i="6"/>
  <c r="G508" i="6"/>
  <c r="G507" i="6"/>
  <c r="G506" i="6"/>
  <c r="G505" i="6"/>
  <c r="G504" i="6"/>
  <c r="G503" i="6"/>
  <c r="G502" i="6"/>
  <c r="G501" i="6"/>
  <c r="G500" i="6"/>
  <c r="G499"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G453" i="6"/>
  <c r="G451" i="6"/>
  <c r="G449" i="6"/>
  <c r="G447" i="6"/>
  <c r="G445" i="6"/>
  <c r="G443" i="6"/>
  <c r="G441" i="6"/>
  <c r="G439" i="6"/>
  <c r="G437" i="6"/>
  <c r="G436" i="6"/>
  <c r="G435" i="6"/>
  <c r="G434" i="6"/>
  <c r="G433" i="6"/>
  <c r="G432" i="6"/>
  <c r="G431"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2" i="6"/>
  <c r="G450" i="6"/>
  <c r="G448" i="6"/>
  <c r="G446" i="6"/>
  <c r="G444" i="6"/>
  <c r="G442" i="6"/>
  <c r="G440" i="6"/>
  <c r="G438" i="6"/>
  <c r="G429" i="6"/>
  <c r="G347" i="6"/>
  <c r="G346" i="6"/>
  <c r="G345" i="6"/>
  <c r="G344" i="6"/>
  <c r="G343" i="6"/>
  <c r="G342" i="6"/>
  <c r="G341" i="6"/>
  <c r="G340" i="6"/>
  <c r="G339" i="6"/>
  <c r="G33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430" i="6"/>
  <c r="G428" i="6"/>
  <c r="H346" i="6"/>
  <c r="H342" i="6"/>
  <c r="H338" i="6"/>
  <c r="H337" i="6"/>
  <c r="H335" i="6"/>
  <c r="H333" i="6"/>
  <c r="H331" i="6"/>
  <c r="H329" i="6"/>
  <c r="H327" i="6"/>
  <c r="H325" i="6"/>
  <c r="H323" i="6"/>
  <c r="H321" i="6"/>
  <c r="H319" i="6"/>
  <c r="H317" i="6"/>
  <c r="H315" i="6"/>
  <c r="H313" i="6"/>
  <c r="H311" i="6"/>
  <c r="H309" i="6"/>
  <c r="H307" i="6"/>
  <c r="H305" i="6"/>
  <c r="H303" i="6"/>
  <c r="H301" i="6"/>
  <c r="H299" i="6"/>
  <c r="H297" i="6"/>
  <c r="H295" i="6"/>
  <c r="H293" i="6"/>
  <c r="H291" i="6"/>
  <c r="H289" i="6"/>
  <c r="H287" i="6"/>
  <c r="H285" i="6"/>
  <c r="H283" i="6"/>
  <c r="H281" i="6"/>
  <c r="H279" i="6"/>
  <c r="H277" i="6"/>
  <c r="H275" i="6"/>
  <c r="H273" i="6"/>
  <c r="H271" i="6"/>
  <c r="H269" i="6"/>
  <c r="H267" i="6"/>
  <c r="H265" i="6"/>
  <c r="H263" i="6"/>
  <c r="H261" i="6"/>
  <c r="H259" i="6"/>
  <c r="H257" i="6"/>
  <c r="H347" i="6"/>
  <c r="H343" i="6"/>
  <c r="H339" i="6"/>
  <c r="G337" i="6"/>
  <c r="G335" i="6"/>
  <c r="G333" i="6"/>
  <c r="G331" i="6"/>
  <c r="G329" i="6"/>
  <c r="G327" i="6"/>
  <c r="G325" i="6"/>
  <c r="G323" i="6"/>
  <c r="G321" i="6"/>
  <c r="G319" i="6"/>
  <c r="G317" i="6"/>
  <c r="G315" i="6"/>
  <c r="G313" i="6"/>
  <c r="G311" i="6"/>
  <c r="G309" i="6"/>
  <c r="G307" i="6"/>
  <c r="G305" i="6"/>
  <c r="G303" i="6"/>
  <c r="G301" i="6"/>
  <c r="G299" i="6"/>
  <c r="G297" i="6"/>
  <c r="G295" i="6"/>
  <c r="G293" i="6"/>
  <c r="G291" i="6"/>
  <c r="G289" i="6"/>
  <c r="G287" i="6"/>
  <c r="G285" i="6"/>
  <c r="G283" i="6"/>
  <c r="G281" i="6"/>
  <c r="G279" i="6"/>
  <c r="G277" i="6"/>
  <c r="G275" i="6"/>
  <c r="G273" i="6"/>
  <c r="G271" i="6"/>
  <c r="G269" i="6"/>
  <c r="G267" i="6"/>
  <c r="G265" i="6"/>
  <c r="G263" i="6"/>
  <c r="G261" i="6"/>
  <c r="G259" i="6"/>
  <c r="G257" i="6"/>
  <c r="H344" i="6"/>
  <c r="H340" i="6"/>
  <c r="H336" i="6"/>
  <c r="H334" i="6"/>
  <c r="H332" i="6"/>
  <c r="H330" i="6"/>
  <c r="H328" i="6"/>
  <c r="H326" i="6"/>
  <c r="H324" i="6"/>
  <c r="H322" i="6"/>
  <c r="H320" i="6"/>
  <c r="H318" i="6"/>
  <c r="H316" i="6"/>
  <c r="H314" i="6"/>
  <c r="H312" i="6"/>
  <c r="H310" i="6"/>
  <c r="H308" i="6"/>
  <c r="H306" i="6"/>
  <c r="H304" i="6"/>
  <c r="H302" i="6"/>
  <c r="H300" i="6"/>
  <c r="H298" i="6"/>
  <c r="H296" i="6"/>
  <c r="H294" i="6"/>
  <c r="H292" i="6"/>
  <c r="H290" i="6"/>
  <c r="H288" i="6"/>
  <c r="H286" i="6"/>
  <c r="H284" i="6"/>
  <c r="H282" i="6"/>
  <c r="H280" i="6"/>
  <c r="H278" i="6"/>
  <c r="H276" i="6"/>
  <c r="H274" i="6"/>
  <c r="H272" i="6"/>
  <c r="H270" i="6"/>
  <c r="H268" i="6"/>
  <c r="H266" i="6"/>
  <c r="H264" i="6"/>
  <c r="H262" i="6"/>
  <c r="H260" i="6"/>
  <c r="H258"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345" i="6"/>
  <c r="H341" i="6"/>
  <c r="G336" i="6"/>
  <c r="G334" i="6"/>
  <c r="G332" i="6"/>
  <c r="G330" i="6"/>
  <c r="G328" i="6"/>
  <c r="G326" i="6"/>
  <c r="G324" i="6"/>
  <c r="G322" i="6"/>
  <c r="G320" i="6"/>
  <c r="G318" i="6"/>
  <c r="G316" i="6"/>
  <c r="G314" i="6"/>
  <c r="G312" i="6"/>
  <c r="G310" i="6"/>
  <c r="G308" i="6"/>
  <c r="G306" i="6"/>
  <c r="G304" i="6"/>
  <c r="G302" i="6"/>
  <c r="G300" i="6"/>
  <c r="G298" i="6"/>
  <c r="G296" i="6"/>
  <c r="G294" i="6"/>
  <c r="G292" i="6"/>
  <c r="G290" i="6"/>
  <c r="G288" i="6"/>
  <c r="G286" i="6"/>
  <c r="G284" i="6"/>
  <c r="G282" i="6"/>
  <c r="G280" i="6"/>
  <c r="G278" i="6"/>
  <c r="G276" i="6"/>
  <c r="G274" i="6"/>
  <c r="G272" i="6"/>
  <c r="G270" i="6"/>
  <c r="G268" i="6"/>
  <c r="G266" i="6"/>
  <c r="G264" i="6"/>
  <c r="G262" i="6"/>
  <c r="G260" i="6"/>
  <c r="G258" i="6"/>
  <c r="G256" i="6"/>
  <c r="G255" i="6"/>
  <c r="G254" i="6"/>
  <c r="G253" i="6"/>
  <c r="G252" i="6"/>
  <c r="G251" i="6"/>
  <c r="G250" i="6"/>
  <c r="G249" i="6"/>
  <c r="G248" i="6"/>
  <c r="G247" i="6"/>
  <c r="G246" i="6"/>
  <c r="G245" i="6"/>
  <c r="G244" i="6"/>
  <c r="G243" i="6"/>
  <c r="G242" i="6"/>
  <c r="G241" i="6"/>
  <c r="G240" i="6"/>
  <c r="G239" i="6"/>
  <c r="G238" i="6"/>
  <c r="G237" i="6"/>
  <c r="G236" i="6"/>
  <c r="G60" i="6"/>
  <c r="G61" i="6"/>
  <c r="G62" i="6"/>
  <c r="G63" i="6"/>
  <c r="G64" i="6"/>
  <c r="G65" i="6"/>
  <c r="G67" i="6"/>
  <c r="G69" i="6"/>
  <c r="G71" i="6"/>
  <c r="G73" i="6"/>
  <c r="G75" i="6"/>
  <c r="G77" i="6"/>
  <c r="G79" i="6"/>
  <c r="G81" i="6"/>
  <c r="G83" i="6"/>
  <c r="G85" i="6"/>
  <c r="G87" i="6"/>
  <c r="G89" i="6"/>
  <c r="G91" i="6"/>
  <c r="G93" i="6"/>
  <c r="G95" i="6"/>
  <c r="G97" i="6"/>
  <c r="G99" i="6"/>
  <c r="G101" i="6"/>
  <c r="G103" i="6"/>
  <c r="E237" i="6"/>
  <c r="J237" i="6" s="1"/>
  <c r="E241" i="6"/>
  <c r="J241" i="6" s="1"/>
  <c r="E245" i="6"/>
  <c r="J245" i="6" s="1"/>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E66" i="6"/>
  <c r="H67" i="6"/>
  <c r="E68" i="6"/>
  <c r="H69" i="6"/>
  <c r="E70" i="6"/>
  <c r="H71" i="6"/>
  <c r="E72" i="6"/>
  <c r="H73" i="6"/>
  <c r="E74" i="6"/>
  <c r="H75" i="6"/>
  <c r="E76" i="6"/>
  <c r="H77" i="6"/>
  <c r="E78" i="6"/>
  <c r="H79" i="6"/>
  <c r="E80" i="6"/>
  <c r="H81" i="6"/>
  <c r="E82" i="6"/>
  <c r="H83" i="6"/>
  <c r="E84" i="6"/>
  <c r="H85" i="6"/>
  <c r="E86" i="6"/>
  <c r="H87" i="6"/>
  <c r="E88" i="6"/>
  <c r="H89" i="6"/>
  <c r="E90" i="6"/>
  <c r="H91" i="6"/>
  <c r="E92" i="6"/>
  <c r="H93" i="6"/>
  <c r="E94" i="6"/>
  <c r="H95" i="6"/>
  <c r="E96" i="6"/>
  <c r="H97" i="6"/>
  <c r="E98" i="6"/>
  <c r="H99" i="6"/>
  <c r="E100" i="6"/>
  <c r="H101" i="6"/>
  <c r="E102" i="6"/>
  <c r="H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J236" i="6" s="1"/>
  <c r="E240" i="6"/>
  <c r="J240" i="6" s="1"/>
  <c r="E244" i="6"/>
  <c r="J244" i="6" s="1"/>
  <c r="E248" i="6"/>
  <c r="J248" i="6" s="1"/>
  <c r="J40" i="5"/>
  <c r="J27" i="5"/>
  <c r="J28" i="5"/>
  <c r="J41" i="5"/>
  <c r="J44" i="5"/>
  <c r="J31" i="5"/>
  <c r="A34" i="5"/>
  <c r="B4" i="5" s="1"/>
  <c r="J42" i="5"/>
  <c r="C55" i="5" s="1"/>
  <c r="B5" i="5" s="1"/>
  <c r="J76" i="5"/>
  <c r="B9" i="5" s="1"/>
  <c r="S2" i="14" l="1" a="1"/>
  <c r="S2" i="14" s="1"/>
  <c r="L2" i="14"/>
  <c r="M2" i="14" s="1"/>
  <c r="L20" i="14"/>
  <c r="M20" i="14" s="1"/>
  <c r="L17" i="14"/>
  <c r="M17" i="14" s="1"/>
  <c r="L25" i="14"/>
  <c r="M25" i="14" s="1"/>
  <c r="L29" i="14"/>
  <c r="M29" i="14" s="1"/>
  <c r="L33" i="14"/>
  <c r="M33" i="14" s="1"/>
  <c r="L37" i="14"/>
  <c r="M37" i="14" s="1"/>
  <c r="L41" i="14"/>
  <c r="M41" i="14" s="1"/>
  <c r="L45" i="14"/>
  <c r="M45" i="14" s="1"/>
  <c r="L49" i="14"/>
  <c r="M49" i="14" s="1"/>
  <c r="L53" i="14"/>
  <c r="M53" i="14" s="1"/>
  <c r="L57" i="14"/>
  <c r="M57" i="14" s="1"/>
  <c r="L61" i="14"/>
  <c r="M61" i="14" s="1"/>
  <c r="L65" i="14"/>
  <c r="M65" i="14" s="1"/>
  <c r="L71" i="14"/>
  <c r="M71" i="14" s="1"/>
  <c r="L75" i="14"/>
  <c r="M75" i="14" s="1"/>
  <c r="L79" i="14"/>
  <c r="M79" i="14" s="1"/>
  <c r="L83" i="14"/>
  <c r="M83" i="14" s="1"/>
  <c r="L87" i="14"/>
  <c r="M87" i="14" s="1"/>
  <c r="L91" i="14"/>
  <c r="M91" i="14" s="1"/>
  <c r="L95" i="14"/>
  <c r="M95" i="14" s="1"/>
  <c r="L9" i="14"/>
  <c r="M9" i="14" s="1"/>
  <c r="L24" i="14"/>
  <c r="M24" i="14" s="1"/>
  <c r="L11" i="14"/>
  <c r="M11" i="14" s="1"/>
  <c r="L4" i="14"/>
  <c r="M4" i="14" s="1"/>
  <c r="L12" i="14"/>
  <c r="M12" i="14" s="1"/>
  <c r="L19" i="14"/>
  <c r="M19" i="14" s="1"/>
  <c r="L26" i="14"/>
  <c r="M26" i="14" s="1"/>
  <c r="L30" i="14"/>
  <c r="M30" i="14" s="1"/>
  <c r="L34" i="14"/>
  <c r="M34" i="14" s="1"/>
  <c r="L38" i="14"/>
  <c r="M38" i="14" s="1"/>
  <c r="L42" i="14"/>
  <c r="M42" i="14" s="1"/>
  <c r="L46" i="14"/>
  <c r="M46" i="14" s="1"/>
  <c r="L50" i="14"/>
  <c r="M50" i="14" s="1"/>
  <c r="L54" i="14"/>
  <c r="M54" i="14" s="1"/>
  <c r="L58" i="14"/>
  <c r="M58" i="14" s="1"/>
  <c r="L62" i="14"/>
  <c r="M62" i="14" s="1"/>
  <c r="L66" i="14"/>
  <c r="M66" i="14" s="1"/>
  <c r="L72" i="14"/>
  <c r="M72" i="14" s="1"/>
  <c r="L76" i="14"/>
  <c r="M76" i="14" s="1"/>
  <c r="L80" i="14"/>
  <c r="M80" i="14" s="1"/>
  <c r="L84" i="14"/>
  <c r="M84" i="14" s="1"/>
  <c r="L88" i="14"/>
  <c r="M88" i="14" s="1"/>
  <c r="L92" i="14"/>
  <c r="M92" i="14" s="1"/>
  <c r="L13" i="14"/>
  <c r="M13"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3" i="10"/>
  <c r="J16" i="10"/>
  <c r="D27" i="10"/>
  <c r="C27" i="10" s="1"/>
  <c r="D25" i="10"/>
  <c r="C25" i="10" s="1"/>
  <c r="J14" i="10"/>
  <c r="J13" i="10"/>
  <c r="D24" i="10"/>
  <c r="C24" i="10" s="1"/>
  <c r="K15" i="10"/>
  <c r="K17" i="10"/>
  <c r="D26" i="10"/>
  <c r="C26" i="10" s="1"/>
  <c r="J15" i="10"/>
  <c r="J242" i="6"/>
  <c r="J5" i="6"/>
  <c r="AG5" i="6"/>
  <c r="Y5" i="6"/>
  <c r="Q5" i="6"/>
  <c r="AK5" i="6"/>
  <c r="AC5" i="6"/>
  <c r="U5" i="6"/>
  <c r="M5" i="6"/>
  <c r="J263" i="6"/>
  <c r="J271" i="6"/>
  <c r="J279" i="6"/>
  <c r="J287" i="6"/>
  <c r="J295" i="6"/>
  <c r="J303" i="6"/>
  <c r="J311" i="6"/>
  <c r="J319" i="6"/>
  <c r="J327" i="6"/>
  <c r="J335" i="6"/>
  <c r="J251" i="6"/>
  <c r="J255" i="6"/>
  <c r="J258" i="6"/>
  <c r="J266" i="6"/>
  <c r="J274" i="6"/>
  <c r="J282" i="6"/>
  <c r="J290" i="6"/>
  <c r="J298" i="6"/>
  <c r="J306" i="6"/>
  <c r="J314" i="6"/>
  <c r="J322" i="6"/>
  <c r="J330" i="6"/>
  <c r="J338" i="6"/>
  <c r="J342" i="6"/>
  <c r="J346" i="6"/>
  <c r="J350" i="6"/>
  <c r="J354" i="6"/>
  <c r="J358" i="6"/>
  <c r="J362" i="6"/>
  <c r="J366" i="6"/>
  <c r="J370" i="6"/>
  <c r="J374" i="6"/>
  <c r="J378" i="6"/>
  <c r="J382" i="6"/>
  <c r="J386" i="6"/>
  <c r="J390" i="6"/>
  <c r="J394" i="6"/>
  <c r="J398" i="6"/>
  <c r="J402" i="6"/>
  <c r="J406" i="6"/>
  <c r="J410" i="6"/>
  <c r="J414" i="6"/>
  <c r="J418" i="6"/>
  <c r="J422" i="6"/>
  <c r="J426" i="6"/>
  <c r="J430" i="6"/>
  <c r="J434" i="6"/>
  <c r="J439" i="6"/>
  <c r="J447" i="6"/>
  <c r="J442" i="6"/>
  <c r="J450" i="6"/>
  <c r="J455" i="6"/>
  <c r="J459" i="6"/>
  <c r="J463" i="6"/>
  <c r="J467" i="6"/>
  <c r="J471" i="6"/>
  <c r="J475" i="6"/>
  <c r="J479" i="6"/>
  <c r="J483" i="6"/>
  <c r="J487" i="6"/>
  <c r="J491" i="6"/>
  <c r="J495" i="6"/>
  <c r="J499" i="6"/>
  <c r="J503" i="6"/>
  <c r="J507" i="6"/>
  <c r="J512" i="6"/>
  <c r="J516" i="6"/>
  <c r="J520" i="6"/>
  <c r="J524" i="6"/>
  <c r="J528" i="6"/>
  <c r="J532" i="6"/>
  <c r="J536" i="6"/>
  <c r="J540" i="6"/>
  <c r="J544" i="6"/>
  <c r="J548" i="6"/>
  <c r="J552" i="6"/>
  <c r="J558" i="6"/>
  <c r="J562" i="6"/>
  <c r="J566" i="6"/>
  <c r="J570" i="6"/>
  <c r="J574" i="6"/>
  <c r="J578" i="6"/>
  <c r="J582" i="6"/>
  <c r="J586" i="6"/>
  <c r="J590" i="6"/>
  <c r="J594" i="6"/>
  <c r="J605" i="6"/>
  <c r="J609" i="6"/>
  <c r="J613" i="6"/>
  <c r="J617" i="6"/>
  <c r="J621" i="6"/>
  <c r="J625" i="6"/>
  <c r="J629" i="6"/>
  <c r="J633" i="6"/>
  <c r="J637" i="6"/>
  <c r="J641" i="6"/>
  <c r="J597" i="6"/>
  <c r="J601" i="6"/>
  <c r="J648" i="6"/>
  <c r="J649" i="6"/>
  <c r="J653" i="6"/>
  <c r="J657" i="6"/>
  <c r="J661" i="6"/>
  <c r="J665" i="6"/>
  <c r="J669" i="6"/>
  <c r="J673" i="6"/>
  <c r="J677" i="6"/>
  <c r="J681" i="6"/>
  <c r="J685" i="6"/>
  <c r="J689" i="6"/>
  <c r="J697" i="6"/>
  <c r="J701" i="6"/>
  <c r="J705" i="6"/>
  <c r="J709" i="6"/>
  <c r="J713" i="6"/>
  <c r="J716" i="6"/>
  <c r="J720" i="6"/>
  <c r="J724" i="6"/>
  <c r="J728" i="6"/>
  <c r="J733" i="6"/>
  <c r="J736" i="6"/>
  <c r="J744" i="6"/>
  <c r="J757" i="6"/>
  <c r="J741" i="6"/>
  <c r="J749" i="6"/>
  <c r="J754" i="6"/>
  <c r="J782" i="6"/>
  <c r="J760" i="6"/>
  <c r="J764" i="6"/>
  <c r="J784" i="6"/>
  <c r="J771" i="6"/>
  <c r="J781" i="6"/>
  <c r="J768" i="6"/>
  <c r="J776" i="6"/>
  <c r="J780" i="6"/>
  <c r="J791" i="6"/>
  <c r="J792" i="6"/>
  <c r="J801" i="6"/>
  <c r="J804" i="6"/>
  <c r="K5" i="6"/>
  <c r="G234" i="6"/>
  <c r="G230" i="6"/>
  <c r="G226" i="6"/>
  <c r="G222" i="6"/>
  <c r="G218" i="6"/>
  <c r="G214" i="6"/>
  <c r="G210" i="6"/>
  <c r="G206" i="6"/>
  <c r="G202" i="6"/>
  <c r="G198" i="6"/>
  <c r="G194" i="6"/>
  <c r="G190" i="6"/>
  <c r="G186" i="6"/>
  <c r="G182" i="6"/>
  <c r="G178" i="6"/>
  <c r="G174" i="6"/>
  <c r="G170" i="6"/>
  <c r="G166" i="6"/>
  <c r="G162" i="6"/>
  <c r="G158" i="6"/>
  <c r="G154" i="6"/>
  <c r="G150" i="6"/>
  <c r="G146" i="6"/>
  <c r="G142" i="6"/>
  <c r="G138" i="6"/>
  <c r="G134" i="6"/>
  <c r="G130" i="6"/>
  <c r="G126" i="6"/>
  <c r="G122" i="6"/>
  <c r="G118" i="6"/>
  <c r="G114" i="6"/>
  <c r="G110" i="6"/>
  <c r="G106" i="6"/>
  <c r="G100" i="6"/>
  <c r="J100" i="6" s="1"/>
  <c r="G92" i="6"/>
  <c r="J92" i="6" s="1"/>
  <c r="G84" i="6"/>
  <c r="J84" i="6" s="1"/>
  <c r="G76" i="6"/>
  <c r="J76" i="6" s="1"/>
  <c r="G68" i="6"/>
  <c r="J68" i="6" s="1"/>
  <c r="J63" i="6"/>
  <c r="AL4" i="6"/>
  <c r="AH4" i="6"/>
  <c r="AD4" i="6"/>
  <c r="Z4" i="6"/>
  <c r="V4" i="6"/>
  <c r="R4" i="6"/>
  <c r="N4" i="6"/>
  <c r="J4" i="6"/>
  <c r="G54" i="6"/>
  <c r="G46" i="6"/>
  <c r="G38" i="6"/>
  <c r="G30" i="6"/>
  <c r="G22" i="6"/>
  <c r="G14" i="6"/>
  <c r="AF5" i="6"/>
  <c r="P5" i="6"/>
  <c r="AB4" i="6"/>
  <c r="L4" i="6"/>
  <c r="I799" i="6" s="1"/>
  <c r="G53" i="6"/>
  <c r="G45" i="6"/>
  <c r="G37" i="6"/>
  <c r="G29" i="6"/>
  <c r="G21" i="6"/>
  <c r="G13" i="6"/>
  <c r="AE5" i="6"/>
  <c r="O5" i="6"/>
  <c r="W4" i="6"/>
  <c r="E56" i="6"/>
  <c r="E48" i="6"/>
  <c r="E40" i="6"/>
  <c r="E32" i="6"/>
  <c r="E24" i="6"/>
  <c r="E16" i="6"/>
  <c r="AL5" i="6"/>
  <c r="V5" i="6"/>
  <c r="G59" i="6"/>
  <c r="G51" i="6"/>
  <c r="G43" i="6"/>
  <c r="G35" i="6"/>
  <c r="G27" i="6"/>
  <c r="G19" i="6"/>
  <c r="G11" i="6"/>
  <c r="Y4" i="6"/>
  <c r="J238" i="6"/>
  <c r="J99" i="6"/>
  <c r="J95" i="6"/>
  <c r="J91" i="6"/>
  <c r="J87" i="6"/>
  <c r="J83" i="6"/>
  <c r="J79" i="6"/>
  <c r="J75" i="6"/>
  <c r="J71" i="6"/>
  <c r="J67" i="6"/>
  <c r="J257" i="6"/>
  <c r="J265" i="6"/>
  <c r="J273" i="6"/>
  <c r="J281" i="6"/>
  <c r="J289" i="6"/>
  <c r="J297" i="6"/>
  <c r="J305" i="6"/>
  <c r="J313" i="6"/>
  <c r="J321" i="6"/>
  <c r="J329" i="6"/>
  <c r="J337" i="6"/>
  <c r="J252" i="6"/>
  <c r="J260" i="6"/>
  <c r="J268" i="6"/>
  <c r="J276" i="6"/>
  <c r="J284" i="6"/>
  <c r="J292" i="6"/>
  <c r="J300" i="6"/>
  <c r="J308" i="6"/>
  <c r="J316" i="6"/>
  <c r="J324" i="6"/>
  <c r="J332" i="6"/>
  <c r="J339" i="6"/>
  <c r="J343" i="6"/>
  <c r="J347" i="6"/>
  <c r="J351" i="6"/>
  <c r="J355" i="6"/>
  <c r="J359" i="6"/>
  <c r="J363" i="6"/>
  <c r="J367" i="6"/>
  <c r="J371" i="6"/>
  <c r="J375" i="6"/>
  <c r="J379" i="6"/>
  <c r="J383" i="6"/>
  <c r="J387" i="6"/>
  <c r="J391" i="6"/>
  <c r="J395" i="6"/>
  <c r="J399" i="6"/>
  <c r="J403" i="6"/>
  <c r="J407" i="6"/>
  <c r="J411" i="6"/>
  <c r="J415" i="6"/>
  <c r="J419" i="6"/>
  <c r="J423" i="6"/>
  <c r="J427" i="6"/>
  <c r="J431" i="6"/>
  <c r="J435" i="6"/>
  <c r="J441" i="6"/>
  <c r="J449" i="6"/>
  <c r="J444" i="6"/>
  <c r="J452" i="6"/>
  <c r="J456" i="6"/>
  <c r="J460" i="6"/>
  <c r="J464" i="6"/>
  <c r="J468" i="6"/>
  <c r="J472" i="6"/>
  <c r="J476" i="6"/>
  <c r="J480" i="6"/>
  <c r="J484" i="6"/>
  <c r="J488" i="6"/>
  <c r="J492" i="6"/>
  <c r="J496" i="6"/>
  <c r="J500" i="6"/>
  <c r="J504" i="6"/>
  <c r="J508" i="6"/>
  <c r="J513" i="6"/>
  <c r="J517" i="6"/>
  <c r="J521" i="6"/>
  <c r="J525" i="6"/>
  <c r="J529" i="6"/>
  <c r="J533" i="6"/>
  <c r="J537" i="6"/>
  <c r="J541" i="6"/>
  <c r="J545" i="6"/>
  <c r="J549" i="6"/>
  <c r="J553" i="6"/>
  <c r="J559" i="6"/>
  <c r="J563" i="6"/>
  <c r="J567" i="6"/>
  <c r="J571" i="6"/>
  <c r="J575" i="6"/>
  <c r="J579" i="6"/>
  <c r="J583" i="6"/>
  <c r="J587" i="6"/>
  <c r="J591" i="6"/>
  <c r="J595" i="6"/>
  <c r="J602" i="6"/>
  <c r="J606" i="6"/>
  <c r="J610" i="6"/>
  <c r="J614" i="6"/>
  <c r="J618" i="6"/>
  <c r="J622" i="6"/>
  <c r="J626" i="6"/>
  <c r="J630" i="6"/>
  <c r="J634" i="6"/>
  <c r="J638" i="6"/>
  <c r="J642" i="6"/>
  <c r="J598" i="6"/>
  <c r="J645" i="6"/>
  <c r="J650" i="6"/>
  <c r="J654" i="6"/>
  <c r="J658" i="6"/>
  <c r="J662" i="6"/>
  <c r="J666" i="6"/>
  <c r="J670" i="6"/>
  <c r="J674" i="6"/>
  <c r="J678" i="6"/>
  <c r="J682" i="6"/>
  <c r="J686" i="6"/>
  <c r="J690" i="6"/>
  <c r="J694" i="6"/>
  <c r="J698" i="6"/>
  <c r="J702" i="6"/>
  <c r="J706" i="6"/>
  <c r="J710" i="6"/>
  <c r="J714" i="6"/>
  <c r="J717" i="6"/>
  <c r="J721" i="6"/>
  <c r="J725" i="6"/>
  <c r="J729" i="6"/>
  <c r="J738" i="6"/>
  <c r="J746" i="6"/>
  <c r="J735" i="6"/>
  <c r="J743" i="6"/>
  <c r="J751" i="6"/>
  <c r="J755" i="6"/>
  <c r="J761" i="6"/>
  <c r="J765" i="6"/>
  <c r="J786" i="6"/>
  <c r="J773" i="6"/>
  <c r="J783" i="6"/>
  <c r="J770" i="6"/>
  <c r="J779" i="6"/>
  <c r="J793" i="6"/>
  <c r="J796" i="6"/>
  <c r="J794" i="6"/>
  <c r="J243" i="6"/>
  <c r="G233" i="6"/>
  <c r="G229" i="6"/>
  <c r="G225" i="6"/>
  <c r="J225" i="6" s="1"/>
  <c r="G221" i="6"/>
  <c r="G217" i="6"/>
  <c r="G213" i="6"/>
  <c r="G209" i="6"/>
  <c r="J209" i="6" s="1"/>
  <c r="G205" i="6"/>
  <c r="G201" i="6"/>
  <c r="G197" i="6"/>
  <c r="G193" i="6"/>
  <c r="J193" i="6" s="1"/>
  <c r="G189" i="6"/>
  <c r="G185" i="6"/>
  <c r="G181" i="6"/>
  <c r="G177" i="6"/>
  <c r="J177" i="6" s="1"/>
  <c r="G173" i="6"/>
  <c r="G169" i="6"/>
  <c r="G165" i="6"/>
  <c r="G161" i="6"/>
  <c r="J161" i="6" s="1"/>
  <c r="G157" i="6"/>
  <c r="G153" i="6"/>
  <c r="G149" i="6"/>
  <c r="G145" i="6"/>
  <c r="J145" i="6" s="1"/>
  <c r="G141" i="6"/>
  <c r="G137" i="6"/>
  <c r="G133" i="6"/>
  <c r="G129" i="6"/>
  <c r="J129" i="6" s="1"/>
  <c r="G125" i="6"/>
  <c r="G121" i="6"/>
  <c r="G117" i="6"/>
  <c r="G113" i="6"/>
  <c r="J113" i="6" s="1"/>
  <c r="G109" i="6"/>
  <c r="G105" i="6"/>
  <c r="G98" i="6"/>
  <c r="G90" i="6"/>
  <c r="J90" i="6" s="1"/>
  <c r="G82" i="6"/>
  <c r="G74" i="6"/>
  <c r="J74" i="6" s="1"/>
  <c r="G66" i="6"/>
  <c r="J62" i="6"/>
  <c r="E58" i="6"/>
  <c r="E50" i="6"/>
  <c r="E42" i="6"/>
  <c r="E34" i="6"/>
  <c r="E26" i="6"/>
  <c r="E18" i="6"/>
  <c r="E10" i="6"/>
  <c r="AB5" i="6"/>
  <c r="L5" i="6"/>
  <c r="X4" i="6"/>
  <c r="E57" i="6"/>
  <c r="E49" i="6"/>
  <c r="E41" i="6"/>
  <c r="E33" i="6"/>
  <c r="E25" i="6"/>
  <c r="E17" i="6"/>
  <c r="E9" i="6"/>
  <c r="AA5" i="6"/>
  <c r="AI4" i="6"/>
  <c r="S4" i="6"/>
  <c r="G56" i="6"/>
  <c r="G48" i="6"/>
  <c r="G40" i="6"/>
  <c r="G32" i="6"/>
  <c r="G24" i="6"/>
  <c r="G16" i="6"/>
  <c r="AH5" i="6"/>
  <c r="R5" i="6"/>
  <c r="E55" i="6"/>
  <c r="E47" i="6"/>
  <c r="E39" i="6"/>
  <c r="E31" i="6"/>
  <c r="E23" i="6"/>
  <c r="E15" i="6"/>
  <c r="AK4" i="6"/>
  <c r="U4" i="6"/>
  <c r="J234" i="6"/>
  <c r="J230" i="6"/>
  <c r="J226" i="6"/>
  <c r="J222" i="6"/>
  <c r="J218" i="6"/>
  <c r="J214" i="6"/>
  <c r="J210" i="6"/>
  <c r="J206" i="6"/>
  <c r="J202" i="6"/>
  <c r="J198" i="6"/>
  <c r="J194" i="6"/>
  <c r="J190" i="6"/>
  <c r="J186" i="6"/>
  <c r="J182" i="6"/>
  <c r="J178" i="6"/>
  <c r="J174" i="6"/>
  <c r="J170" i="6"/>
  <c r="J166" i="6"/>
  <c r="J162" i="6"/>
  <c r="J158" i="6"/>
  <c r="J154" i="6"/>
  <c r="J150" i="6"/>
  <c r="J146" i="6"/>
  <c r="J142" i="6"/>
  <c r="J138" i="6"/>
  <c r="J134" i="6"/>
  <c r="J130" i="6"/>
  <c r="J126" i="6"/>
  <c r="J122" i="6"/>
  <c r="J118" i="6"/>
  <c r="J114" i="6"/>
  <c r="J110" i="6"/>
  <c r="J106" i="6"/>
  <c r="J98" i="6"/>
  <c r="J82" i="6"/>
  <c r="J66" i="6"/>
  <c r="J103" i="6"/>
  <c r="J259" i="6"/>
  <c r="J267" i="6"/>
  <c r="J275" i="6"/>
  <c r="J283" i="6"/>
  <c r="J291" i="6"/>
  <c r="J299" i="6"/>
  <c r="J307" i="6"/>
  <c r="J315" i="6"/>
  <c r="J323" i="6"/>
  <c r="J331" i="6"/>
  <c r="J249" i="6"/>
  <c r="J253" i="6"/>
  <c r="J262" i="6"/>
  <c r="J270" i="6"/>
  <c r="J278" i="6"/>
  <c r="J286" i="6"/>
  <c r="J294" i="6"/>
  <c r="J302" i="6"/>
  <c r="J310" i="6"/>
  <c r="J318" i="6"/>
  <c r="J326" i="6"/>
  <c r="J334" i="6"/>
  <c r="J340" i="6"/>
  <c r="J344" i="6"/>
  <c r="J348" i="6"/>
  <c r="J352" i="6"/>
  <c r="J356" i="6"/>
  <c r="J360" i="6"/>
  <c r="J364" i="6"/>
  <c r="J368" i="6"/>
  <c r="J372" i="6"/>
  <c r="J376" i="6"/>
  <c r="J380" i="6"/>
  <c r="J384" i="6"/>
  <c r="J388" i="6"/>
  <c r="J392" i="6"/>
  <c r="J396" i="6"/>
  <c r="J400" i="6"/>
  <c r="J404" i="6"/>
  <c r="J408" i="6"/>
  <c r="J412" i="6"/>
  <c r="J416" i="6"/>
  <c r="J420" i="6"/>
  <c r="J424" i="6"/>
  <c r="J428" i="6"/>
  <c r="J432" i="6"/>
  <c r="J436" i="6"/>
  <c r="J443" i="6"/>
  <c r="J451" i="6"/>
  <c r="J438" i="6"/>
  <c r="J446" i="6"/>
  <c r="J454" i="6"/>
  <c r="J457" i="6"/>
  <c r="J461" i="6"/>
  <c r="J465" i="6"/>
  <c r="J469" i="6"/>
  <c r="J473" i="6"/>
  <c r="J477" i="6"/>
  <c r="J481" i="6"/>
  <c r="J485" i="6"/>
  <c r="J489" i="6"/>
  <c r="J493" i="6"/>
  <c r="J497" i="6"/>
  <c r="J501" i="6"/>
  <c r="J505" i="6"/>
  <c r="J509" i="6"/>
  <c r="J510" i="6"/>
  <c r="J514" i="6"/>
  <c r="J518" i="6"/>
  <c r="J522" i="6"/>
  <c r="J526" i="6"/>
  <c r="J530" i="6"/>
  <c r="J534" i="6"/>
  <c r="J538" i="6"/>
  <c r="J542" i="6"/>
  <c r="J546" i="6"/>
  <c r="J550" i="6"/>
  <c r="J554" i="6"/>
  <c r="J556" i="6"/>
  <c r="J560" i="6"/>
  <c r="J564" i="6"/>
  <c r="J568" i="6"/>
  <c r="J572" i="6"/>
  <c r="J576" i="6"/>
  <c r="J580" i="6"/>
  <c r="J584" i="6"/>
  <c r="J588" i="6"/>
  <c r="J592" i="6"/>
  <c r="J596" i="6"/>
  <c r="J603" i="6"/>
  <c r="J607" i="6"/>
  <c r="J611" i="6"/>
  <c r="J615" i="6"/>
  <c r="J619" i="6"/>
  <c r="J623" i="6"/>
  <c r="J627" i="6"/>
  <c r="J631" i="6"/>
  <c r="J635" i="6"/>
  <c r="J639" i="6"/>
  <c r="J643" i="6"/>
  <c r="J599" i="6"/>
  <c r="J646" i="6"/>
  <c r="J651" i="6"/>
  <c r="J655" i="6"/>
  <c r="J659" i="6"/>
  <c r="J663" i="6"/>
  <c r="J667" i="6"/>
  <c r="J671" i="6"/>
  <c r="J675" i="6"/>
  <c r="J679" i="6"/>
  <c r="J683" i="6"/>
  <c r="J687" i="6"/>
  <c r="J691" i="6"/>
  <c r="J695" i="6"/>
  <c r="J699" i="6"/>
  <c r="J703" i="6"/>
  <c r="J707" i="6"/>
  <c r="J711" i="6"/>
  <c r="J715" i="6"/>
  <c r="J718" i="6"/>
  <c r="J722" i="6"/>
  <c r="J726" i="6"/>
  <c r="J731" i="6"/>
  <c r="J730" i="6"/>
  <c r="J740" i="6"/>
  <c r="J748" i="6"/>
  <c r="J737" i="6"/>
  <c r="J745" i="6"/>
  <c r="J752" i="6"/>
  <c r="J756" i="6"/>
  <c r="J762" i="6"/>
  <c r="J766" i="6"/>
  <c r="J767" i="6"/>
  <c r="J775" i="6"/>
  <c r="J785" i="6"/>
  <c r="J772" i="6"/>
  <c r="J788" i="6"/>
  <c r="J795" i="6"/>
  <c r="J803" i="6"/>
  <c r="J798" i="6"/>
  <c r="J800" i="6"/>
  <c r="J239" i="6"/>
  <c r="G232" i="6"/>
  <c r="J232" i="6" s="1"/>
  <c r="G228" i="6"/>
  <c r="G224" i="6"/>
  <c r="J224" i="6" s="1"/>
  <c r="G220" i="6"/>
  <c r="J220" i="6" s="1"/>
  <c r="G216" i="6"/>
  <c r="G212" i="6"/>
  <c r="J212" i="6" s="1"/>
  <c r="G208" i="6"/>
  <c r="J208" i="6" s="1"/>
  <c r="G204" i="6"/>
  <c r="J204" i="6" s="1"/>
  <c r="G200" i="6"/>
  <c r="J200" i="6" s="1"/>
  <c r="G196" i="6"/>
  <c r="J196" i="6" s="1"/>
  <c r="G192" i="6"/>
  <c r="J192" i="6" s="1"/>
  <c r="G188" i="6"/>
  <c r="J188" i="6" s="1"/>
  <c r="G184" i="6"/>
  <c r="G180" i="6"/>
  <c r="J180" i="6" s="1"/>
  <c r="G176" i="6"/>
  <c r="J176" i="6" s="1"/>
  <c r="G172" i="6"/>
  <c r="J172" i="6" s="1"/>
  <c r="G168" i="6"/>
  <c r="J168" i="6" s="1"/>
  <c r="G164" i="6"/>
  <c r="J164" i="6" s="1"/>
  <c r="G160" i="6"/>
  <c r="J160" i="6" s="1"/>
  <c r="G156" i="6"/>
  <c r="J156" i="6" s="1"/>
  <c r="G152" i="6"/>
  <c r="J152" i="6" s="1"/>
  <c r="G148" i="6"/>
  <c r="J148" i="6" s="1"/>
  <c r="G144" i="6"/>
  <c r="J144" i="6" s="1"/>
  <c r="G140" i="6"/>
  <c r="J140" i="6" s="1"/>
  <c r="G136" i="6"/>
  <c r="J136" i="6" s="1"/>
  <c r="G132" i="6"/>
  <c r="J132" i="6" s="1"/>
  <c r="G128" i="6"/>
  <c r="J128" i="6" s="1"/>
  <c r="G124" i="6"/>
  <c r="J124" i="6" s="1"/>
  <c r="G120" i="6"/>
  <c r="J120" i="6" s="1"/>
  <c r="G116" i="6"/>
  <c r="J116" i="6" s="1"/>
  <c r="G112" i="6"/>
  <c r="J112" i="6" s="1"/>
  <c r="G108" i="6"/>
  <c r="J108" i="6" s="1"/>
  <c r="G104" i="6"/>
  <c r="J104" i="6" s="1"/>
  <c r="G96" i="6"/>
  <c r="J96" i="6" s="1"/>
  <c r="G88" i="6"/>
  <c r="J88" i="6" s="1"/>
  <c r="G80" i="6"/>
  <c r="J80" i="6" s="1"/>
  <c r="G72" i="6"/>
  <c r="J72" i="6" s="1"/>
  <c r="J65" i="6"/>
  <c r="E61" i="6"/>
  <c r="J61" i="6" s="1"/>
  <c r="G58" i="6"/>
  <c r="G50" i="6"/>
  <c r="G42" i="6"/>
  <c r="G34" i="6"/>
  <c r="G26" i="6"/>
  <c r="G18" i="6"/>
  <c r="G10" i="6"/>
  <c r="X5" i="6"/>
  <c r="AJ4" i="6"/>
  <c r="T4" i="6"/>
  <c r="G57" i="6"/>
  <c r="G49" i="6"/>
  <c r="G41" i="6"/>
  <c r="G33" i="6"/>
  <c r="G25" i="6"/>
  <c r="G17" i="6"/>
  <c r="G9" i="6"/>
  <c r="W5" i="6"/>
  <c r="AE4" i="6"/>
  <c r="O4" i="6"/>
  <c r="E52" i="6"/>
  <c r="E44" i="6"/>
  <c r="E36" i="6"/>
  <c r="E28" i="6"/>
  <c r="E20" i="6"/>
  <c r="E12" i="6"/>
  <c r="AD5" i="6"/>
  <c r="N5" i="6"/>
  <c r="G55" i="6"/>
  <c r="G47" i="6"/>
  <c r="G39" i="6"/>
  <c r="G31" i="6"/>
  <c r="G23" i="6"/>
  <c r="G15" i="6"/>
  <c r="AG4" i="6"/>
  <c r="Q4" i="6"/>
  <c r="J228" i="6"/>
  <c r="J216" i="6"/>
  <c r="J184" i="6"/>
  <c r="J233" i="6"/>
  <c r="J229" i="6"/>
  <c r="J221" i="6"/>
  <c r="J217" i="6"/>
  <c r="J213" i="6"/>
  <c r="J205" i="6"/>
  <c r="J201" i="6"/>
  <c r="J197" i="6"/>
  <c r="J189" i="6"/>
  <c r="J185" i="6"/>
  <c r="J181" i="6"/>
  <c r="J173" i="6"/>
  <c r="J169" i="6"/>
  <c r="J165" i="6"/>
  <c r="J157" i="6"/>
  <c r="J153" i="6"/>
  <c r="J149" i="6"/>
  <c r="J141" i="6"/>
  <c r="J137" i="6"/>
  <c r="J133" i="6"/>
  <c r="J125" i="6"/>
  <c r="J121" i="6"/>
  <c r="J117" i="6"/>
  <c r="J109" i="6"/>
  <c r="J105" i="6"/>
  <c r="J246" i="6"/>
  <c r="J101" i="6"/>
  <c r="J97" i="6"/>
  <c r="J93" i="6"/>
  <c r="J89" i="6"/>
  <c r="J85" i="6"/>
  <c r="J81" i="6"/>
  <c r="J77" i="6"/>
  <c r="J73" i="6"/>
  <c r="J69" i="6"/>
  <c r="J261" i="6"/>
  <c r="J269" i="6"/>
  <c r="J277" i="6"/>
  <c r="J285" i="6"/>
  <c r="J293" i="6"/>
  <c r="J301" i="6"/>
  <c r="J309" i="6"/>
  <c r="J317" i="6"/>
  <c r="J325" i="6"/>
  <c r="J333" i="6"/>
  <c r="J250" i="6"/>
  <c r="J254" i="6"/>
  <c r="J256" i="6"/>
  <c r="J264" i="6"/>
  <c r="J272" i="6"/>
  <c r="J280" i="6"/>
  <c r="J288" i="6"/>
  <c r="J296" i="6"/>
  <c r="J304" i="6"/>
  <c r="J312" i="6"/>
  <c r="J320" i="6"/>
  <c r="J328" i="6"/>
  <c r="J336" i="6"/>
  <c r="J341" i="6"/>
  <c r="J345" i="6"/>
  <c r="J349" i="6"/>
  <c r="J353" i="6"/>
  <c r="J357" i="6"/>
  <c r="J361" i="6"/>
  <c r="J365" i="6"/>
  <c r="J369" i="6"/>
  <c r="J373" i="6"/>
  <c r="J377" i="6"/>
  <c r="J381" i="6"/>
  <c r="J385" i="6"/>
  <c r="J389" i="6"/>
  <c r="J393" i="6"/>
  <c r="J397" i="6"/>
  <c r="J401" i="6"/>
  <c r="J405" i="6"/>
  <c r="J409" i="6"/>
  <c r="J413" i="6"/>
  <c r="J417" i="6"/>
  <c r="J421" i="6"/>
  <c r="J425" i="6"/>
  <c r="J429" i="6"/>
  <c r="J433" i="6"/>
  <c r="J437" i="6"/>
  <c r="J445" i="6"/>
  <c r="J453" i="6"/>
  <c r="J440" i="6"/>
  <c r="J448" i="6"/>
  <c r="J458" i="6"/>
  <c r="J462" i="6"/>
  <c r="J466" i="6"/>
  <c r="J470" i="6"/>
  <c r="J474" i="6"/>
  <c r="J478" i="6"/>
  <c r="J482" i="6"/>
  <c r="J486" i="6"/>
  <c r="J490" i="6"/>
  <c r="J494" i="6"/>
  <c r="J498" i="6"/>
  <c r="J502" i="6"/>
  <c r="J506" i="6"/>
  <c r="J511" i="6"/>
  <c r="J515" i="6"/>
  <c r="J519" i="6"/>
  <c r="J523" i="6"/>
  <c r="J527" i="6"/>
  <c r="J531" i="6"/>
  <c r="J535" i="6"/>
  <c r="J539" i="6"/>
  <c r="J543" i="6"/>
  <c r="J547" i="6"/>
  <c r="J551" i="6"/>
  <c r="J555" i="6"/>
  <c r="J557" i="6"/>
  <c r="J561" i="6"/>
  <c r="J565" i="6"/>
  <c r="J569" i="6"/>
  <c r="J573" i="6"/>
  <c r="J577" i="6"/>
  <c r="J581" i="6"/>
  <c r="J585" i="6"/>
  <c r="J589" i="6"/>
  <c r="J593" i="6"/>
  <c r="J604" i="6"/>
  <c r="J608" i="6"/>
  <c r="J612" i="6"/>
  <c r="J616" i="6"/>
  <c r="J620" i="6"/>
  <c r="J624" i="6"/>
  <c r="J628" i="6"/>
  <c r="J632" i="6"/>
  <c r="J636" i="6"/>
  <c r="J640" i="6"/>
  <c r="J644" i="6"/>
  <c r="J600" i="6"/>
  <c r="J647" i="6"/>
  <c r="J652" i="6"/>
  <c r="J656" i="6"/>
  <c r="J660" i="6"/>
  <c r="J664" i="6"/>
  <c r="J668" i="6"/>
  <c r="J692" i="6"/>
  <c r="J672" i="6"/>
  <c r="J676" i="6"/>
  <c r="J680" i="6"/>
  <c r="J684" i="6"/>
  <c r="J688" i="6"/>
  <c r="J696" i="6"/>
  <c r="J700" i="6"/>
  <c r="J704" i="6"/>
  <c r="J708" i="6"/>
  <c r="J712" i="6"/>
  <c r="J693" i="6"/>
  <c r="J719" i="6"/>
  <c r="J723" i="6"/>
  <c r="J727" i="6"/>
  <c r="J732" i="6"/>
  <c r="J734" i="6"/>
  <c r="J742" i="6"/>
  <c r="J750" i="6"/>
  <c r="J739" i="6"/>
  <c r="J747" i="6"/>
  <c r="J753" i="6"/>
  <c r="J758" i="6"/>
  <c r="J759" i="6"/>
  <c r="J763" i="6"/>
  <c r="J769" i="6"/>
  <c r="J777" i="6"/>
  <c r="J787" i="6"/>
  <c r="J774" i="6"/>
  <c r="J778" i="6"/>
  <c r="J789" i="6"/>
  <c r="J790" i="6"/>
  <c r="J797" i="6"/>
  <c r="J799" i="6"/>
  <c r="J802" i="6"/>
  <c r="G235" i="6"/>
  <c r="J235" i="6" s="1"/>
  <c r="G231" i="6"/>
  <c r="J231" i="6" s="1"/>
  <c r="G227" i="6"/>
  <c r="J227" i="6" s="1"/>
  <c r="G223" i="6"/>
  <c r="J223" i="6" s="1"/>
  <c r="G219" i="6"/>
  <c r="J219" i="6" s="1"/>
  <c r="G215" i="6"/>
  <c r="J215" i="6" s="1"/>
  <c r="G211" i="6"/>
  <c r="J211" i="6" s="1"/>
  <c r="G207" i="6"/>
  <c r="J207" i="6" s="1"/>
  <c r="G203" i="6"/>
  <c r="J203" i="6" s="1"/>
  <c r="G199" i="6"/>
  <c r="J199" i="6" s="1"/>
  <c r="G195" i="6"/>
  <c r="J195" i="6" s="1"/>
  <c r="G191" i="6"/>
  <c r="J191" i="6" s="1"/>
  <c r="G187" i="6"/>
  <c r="J187" i="6" s="1"/>
  <c r="G183" i="6"/>
  <c r="J183" i="6" s="1"/>
  <c r="G179" i="6"/>
  <c r="J179" i="6" s="1"/>
  <c r="G175" i="6"/>
  <c r="J175" i="6" s="1"/>
  <c r="G171" i="6"/>
  <c r="J171" i="6" s="1"/>
  <c r="G167" i="6"/>
  <c r="J167" i="6" s="1"/>
  <c r="G163" i="6"/>
  <c r="J163" i="6" s="1"/>
  <c r="G159" i="6"/>
  <c r="J159" i="6" s="1"/>
  <c r="G155" i="6"/>
  <c r="J155" i="6" s="1"/>
  <c r="G151" i="6"/>
  <c r="J151" i="6" s="1"/>
  <c r="G147" i="6"/>
  <c r="J147" i="6" s="1"/>
  <c r="G143" i="6"/>
  <c r="J143" i="6" s="1"/>
  <c r="G139" i="6"/>
  <c r="J139" i="6" s="1"/>
  <c r="G135" i="6"/>
  <c r="J135" i="6" s="1"/>
  <c r="G131" i="6"/>
  <c r="J131" i="6" s="1"/>
  <c r="G127" i="6"/>
  <c r="J127" i="6" s="1"/>
  <c r="G123" i="6"/>
  <c r="J123" i="6" s="1"/>
  <c r="G119" i="6"/>
  <c r="J119" i="6" s="1"/>
  <c r="G115" i="6"/>
  <c r="J115" i="6" s="1"/>
  <c r="G111" i="6"/>
  <c r="J111" i="6" s="1"/>
  <c r="G107" i="6"/>
  <c r="J107" i="6" s="1"/>
  <c r="G102" i="6"/>
  <c r="J102" i="6" s="1"/>
  <c r="G94" i="6"/>
  <c r="J94" i="6" s="1"/>
  <c r="G86" i="6"/>
  <c r="J86" i="6" s="1"/>
  <c r="G78" i="6"/>
  <c r="J78" i="6" s="1"/>
  <c r="G70" i="6"/>
  <c r="J70" i="6" s="1"/>
  <c r="E64" i="6"/>
  <c r="J64" i="6" s="1"/>
  <c r="E60" i="6"/>
  <c r="J60" i="6" s="1"/>
  <c r="E54" i="6"/>
  <c r="J54" i="6" s="1"/>
  <c r="E46" i="6"/>
  <c r="J46" i="6" s="1"/>
  <c r="E38" i="6"/>
  <c r="J38" i="6" s="1"/>
  <c r="E30" i="6"/>
  <c r="J30" i="6" s="1"/>
  <c r="E22" i="6"/>
  <c r="J22" i="6" s="1"/>
  <c r="E14" i="6"/>
  <c r="J14" i="6" s="1"/>
  <c r="AJ5" i="6"/>
  <c r="T5" i="6"/>
  <c r="AF4" i="6"/>
  <c r="P4" i="6"/>
  <c r="E53" i="6"/>
  <c r="J53" i="6" s="1"/>
  <c r="E45" i="6"/>
  <c r="J45" i="6" s="1"/>
  <c r="E37" i="6"/>
  <c r="J37" i="6" s="1"/>
  <c r="E29" i="6"/>
  <c r="J29" i="6" s="1"/>
  <c r="E21" i="6"/>
  <c r="J21" i="6" s="1"/>
  <c r="E13" i="6"/>
  <c r="J13" i="6" s="1"/>
  <c r="AI5" i="6"/>
  <c r="S5" i="6"/>
  <c r="AA4" i="6"/>
  <c r="E247" i="6"/>
  <c r="J247" i="6" s="1"/>
  <c r="G52" i="6"/>
  <c r="G44" i="6"/>
  <c r="G36" i="6"/>
  <c r="G28" i="6"/>
  <c r="G20" i="6"/>
  <c r="G12" i="6"/>
  <c r="Z5" i="6"/>
  <c r="E59" i="6"/>
  <c r="J59" i="6" s="1"/>
  <c r="E51" i="6"/>
  <c r="J51" i="6" s="1"/>
  <c r="E43" i="6"/>
  <c r="J43" i="6" s="1"/>
  <c r="E35" i="6"/>
  <c r="J35" i="6" s="1"/>
  <c r="E27" i="6"/>
  <c r="J27" i="6" s="1"/>
  <c r="E19" i="6"/>
  <c r="J19" i="6" s="1"/>
  <c r="E11" i="6"/>
  <c r="J11" i="6" s="1"/>
  <c r="AC4" i="6"/>
  <c r="M4" i="6"/>
  <c r="X22" i="14" l="1"/>
  <c r="X21" i="14"/>
  <c r="Y16" i="14"/>
  <c r="Y13" i="14"/>
  <c r="X9" i="14"/>
  <c r="Y5" i="14"/>
  <c r="Y4" i="14"/>
  <c r="Y19" i="14"/>
  <c r="Y18" i="14"/>
  <c r="X13" i="14"/>
  <c r="X10" i="14"/>
  <c r="Y6" i="14"/>
  <c r="X5" i="14"/>
  <c r="Y22" i="14"/>
  <c r="Y17" i="14"/>
  <c r="Y9" i="14"/>
  <c r="Y8" i="14"/>
  <c r="W21" i="14"/>
  <c r="X19" i="14"/>
  <c r="X8" i="14"/>
  <c r="X11" i="14"/>
  <c r="W6" i="14"/>
  <c r="Y15" i="14"/>
  <c r="Y23" i="14"/>
  <c r="W15" i="14"/>
  <c r="W20" i="14"/>
  <c r="W9" i="14"/>
  <c r="W16" i="14"/>
  <c r="X17" i="14"/>
  <c r="X4" i="14"/>
  <c r="X3" i="14"/>
  <c r="W7" i="14"/>
  <c r="X14" i="14"/>
  <c r="Y11" i="14"/>
  <c r="Y21" i="14"/>
  <c r="X6" i="14"/>
  <c r="W10" i="14"/>
  <c r="W22" i="14"/>
  <c r="W5" i="14"/>
  <c r="W12" i="14"/>
  <c r="W8" i="14"/>
  <c r="W14" i="14"/>
  <c r="X16" i="14"/>
  <c r="X20" i="14"/>
  <c r="Y7" i="14"/>
  <c r="Y14" i="14"/>
  <c r="X7" i="14"/>
  <c r="Y12" i="14"/>
  <c r="X18" i="14"/>
  <c r="W4" i="14"/>
  <c r="W18" i="14"/>
  <c r="W19" i="14"/>
  <c r="W3" i="14"/>
  <c r="X12" i="14"/>
  <c r="X15" i="14"/>
  <c r="Y20" i="14"/>
  <c r="Y3" i="14"/>
  <c r="Y24" i="14" s="1"/>
  <c r="Y10" i="14"/>
  <c r="W13" i="14"/>
  <c r="W17" i="14"/>
  <c r="W11" i="14"/>
  <c r="K15" i="11"/>
  <c r="P15" i="11" s="1"/>
  <c r="K38" i="11"/>
  <c r="P38" i="11" s="1"/>
  <c r="K31" i="11"/>
  <c r="P31" i="11" s="1"/>
  <c r="K47" i="11"/>
  <c r="P47" i="11" s="1"/>
  <c r="K27" i="11"/>
  <c r="P27" i="11" s="1"/>
  <c r="K43" i="11"/>
  <c r="P43" i="11" s="1"/>
  <c r="K22" i="11"/>
  <c r="P22" i="11" s="1"/>
  <c r="K34" i="11"/>
  <c r="P34" i="11" s="1"/>
  <c r="K42" i="11"/>
  <c r="P42" i="11" s="1"/>
  <c r="K35" i="11"/>
  <c r="P35" i="11" s="1"/>
  <c r="K14" i="11"/>
  <c r="P14" i="11" s="1"/>
  <c r="K32" i="11"/>
  <c r="P32" i="11" s="1"/>
  <c r="K48" i="11"/>
  <c r="P48" i="11" s="1"/>
  <c r="K23" i="11"/>
  <c r="P23" i="11" s="1"/>
  <c r="K41" i="11"/>
  <c r="P41" i="11" s="1"/>
  <c r="K26" i="11"/>
  <c r="P26" i="11" s="1"/>
  <c r="K24" i="11"/>
  <c r="P24" i="11" s="1"/>
  <c r="K40" i="11"/>
  <c r="P40" i="11" s="1"/>
  <c r="K18" i="11"/>
  <c r="P18" i="11" s="1"/>
  <c r="K49" i="11"/>
  <c r="K25" i="11"/>
  <c r="P25" i="11" s="1"/>
  <c r="K33" i="11"/>
  <c r="P33" i="11" s="1"/>
  <c r="K28" i="11"/>
  <c r="P28" i="11" s="1"/>
  <c r="K44" i="11"/>
  <c r="P44" i="11" s="1"/>
  <c r="K21" i="11"/>
  <c r="P21" i="11" s="1"/>
  <c r="K39" i="11"/>
  <c r="P39" i="11" s="1"/>
  <c r="K17" i="11"/>
  <c r="P17" i="11" s="1"/>
  <c r="K16" i="11"/>
  <c r="P16" i="11" s="1"/>
  <c r="J36" i="6"/>
  <c r="J23" i="6"/>
  <c r="J55" i="6"/>
  <c r="J9" i="6"/>
  <c r="J41" i="6"/>
  <c r="J26" i="6"/>
  <c r="J58" i="6"/>
  <c r="J40" i="6"/>
  <c r="I17" i="6"/>
  <c r="I32" i="6"/>
  <c r="I36" i="6"/>
  <c r="I41" i="6"/>
  <c r="I45" i="6"/>
  <c r="I49" i="6"/>
  <c r="I53" i="6"/>
  <c r="I57" i="6"/>
  <c r="I61" i="6"/>
  <c r="I65" i="6"/>
  <c r="I73" i="6"/>
  <c r="I81" i="6"/>
  <c r="I89" i="6"/>
  <c r="I97" i="6"/>
  <c r="I236" i="6"/>
  <c r="I10" i="6"/>
  <c r="I14" i="6"/>
  <c r="I20" i="6"/>
  <c r="I24" i="6"/>
  <c r="I30" i="6"/>
  <c r="I106" i="6"/>
  <c r="I110" i="6"/>
  <c r="I114" i="6"/>
  <c r="I118" i="6"/>
  <c r="I122" i="6"/>
  <c r="I126" i="6"/>
  <c r="I130" i="6"/>
  <c r="I134" i="6"/>
  <c r="I138" i="6"/>
  <c r="I142" i="6"/>
  <c r="I146" i="6"/>
  <c r="I150" i="6"/>
  <c r="I154" i="6"/>
  <c r="I158" i="6"/>
  <c r="I162" i="6"/>
  <c r="I166" i="6"/>
  <c r="I170" i="6"/>
  <c r="I174" i="6"/>
  <c r="I178" i="6"/>
  <c r="I182" i="6"/>
  <c r="I186" i="6"/>
  <c r="I190" i="6"/>
  <c r="I194" i="6"/>
  <c r="I198" i="6"/>
  <c r="I202" i="6"/>
  <c r="I206" i="6"/>
  <c r="I210" i="6"/>
  <c r="I214" i="6"/>
  <c r="I218" i="6"/>
  <c r="I222" i="6"/>
  <c r="I226" i="6"/>
  <c r="I230" i="6"/>
  <c r="I234" i="6"/>
  <c r="I247" i="6"/>
  <c r="I72" i="6"/>
  <c r="I80" i="6"/>
  <c r="I88" i="6"/>
  <c r="I96" i="6"/>
  <c r="I238" i="6"/>
  <c r="I241" i="6"/>
  <c r="I261" i="6"/>
  <c r="I269" i="6"/>
  <c r="I277" i="6"/>
  <c r="I285" i="6"/>
  <c r="I293" i="6"/>
  <c r="I301" i="6"/>
  <c r="I309" i="6"/>
  <c r="I317" i="6"/>
  <c r="I325" i="6"/>
  <c r="I333" i="6"/>
  <c r="I250" i="6"/>
  <c r="I254" i="6"/>
  <c r="I260" i="6"/>
  <c r="I268" i="6"/>
  <c r="I276" i="6"/>
  <c r="I284" i="6"/>
  <c r="I292" i="6"/>
  <c r="I300" i="6"/>
  <c r="I308" i="6"/>
  <c r="I316" i="6"/>
  <c r="I324" i="6"/>
  <c r="I332" i="6"/>
  <c r="I339" i="6"/>
  <c r="I343" i="6"/>
  <c r="I347" i="6"/>
  <c r="I351" i="6"/>
  <c r="I355" i="6"/>
  <c r="I359" i="6"/>
  <c r="I363" i="6"/>
  <c r="I367" i="6"/>
  <c r="I371" i="6"/>
  <c r="I375" i="6"/>
  <c r="I379" i="6"/>
  <c r="I383" i="6"/>
  <c r="I387" i="6"/>
  <c r="I391" i="6"/>
  <c r="I395" i="6"/>
  <c r="I399" i="6"/>
  <c r="I403" i="6"/>
  <c r="I407" i="6"/>
  <c r="I411" i="6"/>
  <c r="I415" i="6"/>
  <c r="I419" i="6"/>
  <c r="I423" i="6"/>
  <c r="I427" i="6"/>
  <c r="I431" i="6"/>
  <c r="I435" i="6"/>
  <c r="I440" i="6"/>
  <c r="I448" i="6"/>
  <c r="I455" i="6"/>
  <c r="I459" i="6"/>
  <c r="I463" i="6"/>
  <c r="I467" i="6"/>
  <c r="I471" i="6"/>
  <c r="I475" i="6"/>
  <c r="I479" i="6"/>
  <c r="I483" i="6"/>
  <c r="I487" i="6"/>
  <c r="I491" i="6"/>
  <c r="I495" i="6"/>
  <c r="I439" i="6"/>
  <c r="I447" i="6"/>
  <c r="I499" i="6"/>
  <c r="I503" i="6"/>
  <c r="I507" i="6"/>
  <c r="I511" i="6"/>
  <c r="I515" i="6"/>
  <c r="I519" i="6"/>
  <c r="I523" i="6"/>
  <c r="I527" i="6"/>
  <c r="I531" i="6"/>
  <c r="I535" i="6"/>
  <c r="I539" i="6"/>
  <c r="I543" i="6"/>
  <c r="I547" i="6"/>
  <c r="I551" i="6"/>
  <c r="I558" i="6"/>
  <c r="I562" i="6"/>
  <c r="I566" i="6"/>
  <c r="I570" i="6"/>
  <c r="I574" i="6"/>
  <c r="I578" i="6"/>
  <c r="I582" i="6"/>
  <c r="I586" i="6"/>
  <c r="I590" i="6"/>
  <c r="I594" i="6"/>
  <c r="I554" i="6"/>
  <c r="I604" i="6"/>
  <c r="I608" i="6"/>
  <c r="I612" i="6"/>
  <c r="I616" i="6"/>
  <c r="I620" i="6"/>
  <c r="I624" i="6"/>
  <c r="I628" i="6"/>
  <c r="I632" i="6"/>
  <c r="I636" i="6"/>
  <c r="I640" i="6"/>
  <c r="I644" i="6"/>
  <c r="I600" i="6"/>
  <c r="I650" i="6"/>
  <c r="I654" i="6"/>
  <c r="I658" i="6"/>
  <c r="I662" i="6"/>
  <c r="I666" i="6"/>
  <c r="I645" i="6"/>
  <c r="I671" i="6"/>
  <c r="I675" i="6"/>
  <c r="I679" i="6"/>
  <c r="I683" i="6"/>
  <c r="I687" i="6"/>
  <c r="I692" i="6"/>
  <c r="I696" i="6"/>
  <c r="I700" i="6"/>
  <c r="I704" i="6"/>
  <c r="I708" i="6"/>
  <c r="I712" i="6"/>
  <c r="I693" i="6"/>
  <c r="I719" i="6"/>
  <c r="I723" i="6"/>
  <c r="I727" i="6"/>
  <c r="I731" i="6"/>
  <c r="I738" i="6"/>
  <c r="I746" i="6"/>
  <c r="I734" i="6"/>
  <c r="I754" i="6"/>
  <c r="I739" i="6"/>
  <c r="I747" i="6"/>
  <c r="I771" i="6"/>
  <c r="I759" i="6"/>
  <c r="I763" i="6"/>
  <c r="I767" i="6"/>
  <c r="I770" i="6"/>
  <c r="I797" i="6"/>
  <c r="I782" i="6"/>
  <c r="I786" i="6"/>
  <c r="I791" i="6"/>
  <c r="I793" i="6"/>
  <c r="I800" i="6"/>
  <c r="I801" i="6"/>
  <c r="J12" i="6"/>
  <c r="J44" i="6"/>
  <c r="J31" i="6"/>
  <c r="J17" i="6"/>
  <c r="J49" i="6"/>
  <c r="J34" i="6"/>
  <c r="J16" i="6"/>
  <c r="J48" i="6"/>
  <c r="I25" i="6"/>
  <c r="I33" i="6"/>
  <c r="I37" i="6"/>
  <c r="I42" i="6"/>
  <c r="I46" i="6"/>
  <c r="I50" i="6"/>
  <c r="I54" i="6"/>
  <c r="I58" i="6"/>
  <c r="I62" i="6"/>
  <c r="I67" i="6"/>
  <c r="I75" i="6"/>
  <c r="I83" i="6"/>
  <c r="I91" i="6"/>
  <c r="I99" i="6"/>
  <c r="I240" i="6"/>
  <c r="I11" i="6"/>
  <c r="I16" i="6"/>
  <c r="I21" i="6"/>
  <c r="I26" i="6"/>
  <c r="I40" i="6"/>
  <c r="I107" i="6"/>
  <c r="I111" i="6"/>
  <c r="I115" i="6"/>
  <c r="I119" i="6"/>
  <c r="I123" i="6"/>
  <c r="I127" i="6"/>
  <c r="I131" i="6"/>
  <c r="I135" i="6"/>
  <c r="I139" i="6"/>
  <c r="I143" i="6"/>
  <c r="I147" i="6"/>
  <c r="I151" i="6"/>
  <c r="I155" i="6"/>
  <c r="I159" i="6"/>
  <c r="I163" i="6"/>
  <c r="I167" i="6"/>
  <c r="I171" i="6"/>
  <c r="I175" i="6"/>
  <c r="I179" i="6"/>
  <c r="I183" i="6"/>
  <c r="I187" i="6"/>
  <c r="I191" i="6"/>
  <c r="I195" i="6"/>
  <c r="I199" i="6"/>
  <c r="I203" i="6"/>
  <c r="I207" i="6"/>
  <c r="I211" i="6"/>
  <c r="I215" i="6"/>
  <c r="I219" i="6"/>
  <c r="I223" i="6"/>
  <c r="I227" i="6"/>
  <c r="I231" i="6"/>
  <c r="I235" i="6"/>
  <c r="I66" i="6"/>
  <c r="I74" i="6"/>
  <c r="I82" i="6"/>
  <c r="I90" i="6"/>
  <c r="I98" i="6"/>
  <c r="I242" i="6"/>
  <c r="I245" i="6"/>
  <c r="I263" i="6"/>
  <c r="I271" i="6"/>
  <c r="I279" i="6"/>
  <c r="I287" i="6"/>
  <c r="I295" i="6"/>
  <c r="I303" i="6"/>
  <c r="I311" i="6"/>
  <c r="I319" i="6"/>
  <c r="I327" i="6"/>
  <c r="I335" i="6"/>
  <c r="I251" i="6"/>
  <c r="I255" i="6"/>
  <c r="I262" i="6"/>
  <c r="I270" i="6"/>
  <c r="I278" i="6"/>
  <c r="I286" i="6"/>
  <c r="I294" i="6"/>
  <c r="I302" i="6"/>
  <c r="I310" i="6"/>
  <c r="I318" i="6"/>
  <c r="I326" i="6"/>
  <c r="I334" i="6"/>
  <c r="I340" i="6"/>
  <c r="I344" i="6"/>
  <c r="I348" i="6"/>
  <c r="I352" i="6"/>
  <c r="I356" i="6"/>
  <c r="I360" i="6"/>
  <c r="I364" i="6"/>
  <c r="I368" i="6"/>
  <c r="I372" i="6"/>
  <c r="I376" i="6"/>
  <c r="I380" i="6"/>
  <c r="I384" i="6"/>
  <c r="I388" i="6"/>
  <c r="I392" i="6"/>
  <c r="I396" i="6"/>
  <c r="I400" i="6"/>
  <c r="I404" i="6"/>
  <c r="I408" i="6"/>
  <c r="I412" i="6"/>
  <c r="I416" i="6"/>
  <c r="I420" i="6"/>
  <c r="I424" i="6"/>
  <c r="I428" i="6"/>
  <c r="I432" i="6"/>
  <c r="I436" i="6"/>
  <c r="I442" i="6"/>
  <c r="I450" i="6"/>
  <c r="I456" i="6"/>
  <c r="I460" i="6"/>
  <c r="I464" i="6"/>
  <c r="I468" i="6"/>
  <c r="I472" i="6"/>
  <c r="I476" i="6"/>
  <c r="I480" i="6"/>
  <c r="I484" i="6"/>
  <c r="I488" i="6"/>
  <c r="I492" i="6"/>
  <c r="I496" i="6"/>
  <c r="I441" i="6"/>
  <c r="I449" i="6"/>
  <c r="I500" i="6"/>
  <c r="I504" i="6"/>
  <c r="I508" i="6"/>
  <c r="I512" i="6"/>
  <c r="I516" i="6"/>
  <c r="I520" i="6"/>
  <c r="I524" i="6"/>
  <c r="I528" i="6"/>
  <c r="I532" i="6"/>
  <c r="I536" i="6"/>
  <c r="I540" i="6"/>
  <c r="I544" i="6"/>
  <c r="I548" i="6"/>
  <c r="I552" i="6"/>
  <c r="I559" i="6"/>
  <c r="I563" i="6"/>
  <c r="I567" i="6"/>
  <c r="I571" i="6"/>
  <c r="I575" i="6"/>
  <c r="I579" i="6"/>
  <c r="I583" i="6"/>
  <c r="I587" i="6"/>
  <c r="I591" i="6"/>
  <c r="I595" i="6"/>
  <c r="I555" i="6"/>
  <c r="I605" i="6"/>
  <c r="I609" i="6"/>
  <c r="I613" i="6"/>
  <c r="I617" i="6"/>
  <c r="I621" i="6"/>
  <c r="I625" i="6"/>
  <c r="I629" i="6"/>
  <c r="I633" i="6"/>
  <c r="I637" i="6"/>
  <c r="I641" i="6"/>
  <c r="I597" i="6"/>
  <c r="I601" i="6"/>
  <c r="I651" i="6"/>
  <c r="I655" i="6"/>
  <c r="I659" i="6"/>
  <c r="I663" i="6"/>
  <c r="I667" i="6"/>
  <c r="I646" i="6"/>
  <c r="I672" i="6"/>
  <c r="I676" i="6"/>
  <c r="I680" i="6"/>
  <c r="I684" i="6"/>
  <c r="I688" i="6"/>
  <c r="I691" i="6"/>
  <c r="I697" i="6"/>
  <c r="I701" i="6"/>
  <c r="I705" i="6"/>
  <c r="I709" i="6"/>
  <c r="I713" i="6"/>
  <c r="I716" i="6"/>
  <c r="I720" i="6"/>
  <c r="I724" i="6"/>
  <c r="I728" i="6"/>
  <c r="I732" i="6"/>
  <c r="I740" i="6"/>
  <c r="I748" i="6"/>
  <c r="I751" i="6"/>
  <c r="I755" i="6"/>
  <c r="I741" i="6"/>
  <c r="I749" i="6"/>
  <c r="I773" i="6"/>
  <c r="I760" i="6"/>
  <c r="I764" i="6"/>
  <c r="I758" i="6"/>
  <c r="I772" i="6"/>
  <c r="I780" i="6"/>
  <c r="I783" i="6"/>
  <c r="I787" i="6"/>
  <c r="I788" i="6"/>
  <c r="I798" i="6"/>
  <c r="I796" i="6"/>
  <c r="I803" i="6"/>
  <c r="J20" i="6"/>
  <c r="J52" i="6"/>
  <c r="J39" i="6"/>
  <c r="J25" i="6"/>
  <c r="J57" i="6"/>
  <c r="J10" i="6"/>
  <c r="J42" i="6"/>
  <c r="J24" i="6"/>
  <c r="J56" i="6"/>
  <c r="I9" i="6"/>
  <c r="I27" i="6"/>
  <c r="I34" i="6"/>
  <c r="I38" i="6"/>
  <c r="I43" i="6"/>
  <c r="I47" i="6"/>
  <c r="I51" i="6"/>
  <c r="I55" i="6"/>
  <c r="I59" i="6"/>
  <c r="I63" i="6"/>
  <c r="I69" i="6"/>
  <c r="I77" i="6"/>
  <c r="I85" i="6"/>
  <c r="I93" i="6"/>
  <c r="I101" i="6"/>
  <c r="I244" i="6"/>
  <c r="I12" i="6"/>
  <c r="I18" i="6"/>
  <c r="I22" i="6"/>
  <c r="I28" i="6"/>
  <c r="I104" i="6"/>
  <c r="I108" i="6"/>
  <c r="I112" i="6"/>
  <c r="I116" i="6"/>
  <c r="I120" i="6"/>
  <c r="I124" i="6"/>
  <c r="I128" i="6"/>
  <c r="I132" i="6"/>
  <c r="I136" i="6"/>
  <c r="I140" i="6"/>
  <c r="I144" i="6"/>
  <c r="I148" i="6"/>
  <c r="I152" i="6"/>
  <c r="I156" i="6"/>
  <c r="I160" i="6"/>
  <c r="I164" i="6"/>
  <c r="I168" i="6"/>
  <c r="I172" i="6"/>
  <c r="I176" i="6"/>
  <c r="I180" i="6"/>
  <c r="I184" i="6"/>
  <c r="I188" i="6"/>
  <c r="I192" i="6"/>
  <c r="I196" i="6"/>
  <c r="I200" i="6"/>
  <c r="I204" i="6"/>
  <c r="I208" i="6"/>
  <c r="I212" i="6"/>
  <c r="I216" i="6"/>
  <c r="I220" i="6"/>
  <c r="I224" i="6"/>
  <c r="I228" i="6"/>
  <c r="I232" i="6"/>
  <c r="I239" i="6"/>
  <c r="I68" i="6"/>
  <c r="I76" i="6"/>
  <c r="I84" i="6"/>
  <c r="I92" i="6"/>
  <c r="I100" i="6"/>
  <c r="I246" i="6"/>
  <c r="I257" i="6"/>
  <c r="I265" i="6"/>
  <c r="I273" i="6"/>
  <c r="I281" i="6"/>
  <c r="I289" i="6"/>
  <c r="I297" i="6"/>
  <c r="I305" i="6"/>
  <c r="I313" i="6"/>
  <c r="I321" i="6"/>
  <c r="I329" i="6"/>
  <c r="I337" i="6"/>
  <c r="I252" i="6"/>
  <c r="I256" i="6"/>
  <c r="I264" i="6"/>
  <c r="I272" i="6"/>
  <c r="I280" i="6"/>
  <c r="I288" i="6"/>
  <c r="I296" i="6"/>
  <c r="I304" i="6"/>
  <c r="I312" i="6"/>
  <c r="I320" i="6"/>
  <c r="I328" i="6"/>
  <c r="I336" i="6"/>
  <c r="I341" i="6"/>
  <c r="I345" i="6"/>
  <c r="I349" i="6"/>
  <c r="I353" i="6"/>
  <c r="I357" i="6"/>
  <c r="I361" i="6"/>
  <c r="I365" i="6"/>
  <c r="I369" i="6"/>
  <c r="I373" i="6"/>
  <c r="I377" i="6"/>
  <c r="I381" i="6"/>
  <c r="I385" i="6"/>
  <c r="I389" i="6"/>
  <c r="I393" i="6"/>
  <c r="I397" i="6"/>
  <c r="I401" i="6"/>
  <c r="I405" i="6"/>
  <c r="I409" i="6"/>
  <c r="I413" i="6"/>
  <c r="I417" i="6"/>
  <c r="I421" i="6"/>
  <c r="I425" i="6"/>
  <c r="I429" i="6"/>
  <c r="I433" i="6"/>
  <c r="I437" i="6"/>
  <c r="I444" i="6"/>
  <c r="I452" i="6"/>
  <c r="I457" i="6"/>
  <c r="I461" i="6"/>
  <c r="I465" i="6"/>
  <c r="I469" i="6"/>
  <c r="I473" i="6"/>
  <c r="I477" i="6"/>
  <c r="I481" i="6"/>
  <c r="I485" i="6"/>
  <c r="I489" i="6"/>
  <c r="I493" i="6"/>
  <c r="I497" i="6"/>
  <c r="I443" i="6"/>
  <c r="I451" i="6"/>
  <c r="I501" i="6"/>
  <c r="I505" i="6"/>
  <c r="I509" i="6"/>
  <c r="I513" i="6"/>
  <c r="I517" i="6"/>
  <c r="I521" i="6"/>
  <c r="I525" i="6"/>
  <c r="I529" i="6"/>
  <c r="I533" i="6"/>
  <c r="I537" i="6"/>
  <c r="I541" i="6"/>
  <c r="I545" i="6"/>
  <c r="I549" i="6"/>
  <c r="I556" i="6"/>
  <c r="I560" i="6"/>
  <c r="I564" i="6"/>
  <c r="I568" i="6"/>
  <c r="I572" i="6"/>
  <c r="I576" i="6"/>
  <c r="I580" i="6"/>
  <c r="I584" i="6"/>
  <c r="I588" i="6"/>
  <c r="I592" i="6"/>
  <c r="I596" i="6"/>
  <c r="I602" i="6"/>
  <c r="I606" i="6"/>
  <c r="I610" i="6"/>
  <c r="I614" i="6"/>
  <c r="I618" i="6"/>
  <c r="I622" i="6"/>
  <c r="I626" i="6"/>
  <c r="I630" i="6"/>
  <c r="I634" i="6"/>
  <c r="I638" i="6"/>
  <c r="I642" i="6"/>
  <c r="I598" i="6"/>
  <c r="I670" i="6"/>
  <c r="I652" i="6"/>
  <c r="I656" i="6"/>
  <c r="I660" i="6"/>
  <c r="I664" i="6"/>
  <c r="I668" i="6"/>
  <c r="I647" i="6"/>
  <c r="I673" i="6"/>
  <c r="I677" i="6"/>
  <c r="I681" i="6"/>
  <c r="I685" i="6"/>
  <c r="I689" i="6"/>
  <c r="I694" i="6"/>
  <c r="I698" i="6"/>
  <c r="I702" i="6"/>
  <c r="I706" i="6"/>
  <c r="I710" i="6"/>
  <c r="I714" i="6"/>
  <c r="I717" i="6"/>
  <c r="I721" i="6"/>
  <c r="I725" i="6"/>
  <c r="I730" i="6"/>
  <c r="I733" i="6"/>
  <c r="I742" i="6"/>
  <c r="I750" i="6"/>
  <c r="I752" i="6"/>
  <c r="I735" i="6"/>
  <c r="I743" i="6"/>
  <c r="I757" i="6"/>
  <c r="I775" i="6"/>
  <c r="I761" i="6"/>
  <c r="I765" i="6"/>
  <c r="I768" i="6"/>
  <c r="I774" i="6"/>
  <c r="I794" i="6"/>
  <c r="I784" i="6"/>
  <c r="I779" i="6"/>
  <c r="I790" i="6"/>
  <c r="I802" i="6"/>
  <c r="I804" i="6"/>
  <c r="J28" i="6"/>
  <c r="J15" i="6"/>
  <c r="J47" i="6"/>
  <c r="J33" i="6"/>
  <c r="J18" i="6"/>
  <c r="J50" i="6"/>
  <c r="J32" i="6"/>
  <c r="I15" i="6"/>
  <c r="I31" i="6"/>
  <c r="I35" i="6"/>
  <c r="I39" i="6"/>
  <c r="I44" i="6"/>
  <c r="I48" i="6"/>
  <c r="I52" i="6"/>
  <c r="I56" i="6"/>
  <c r="I60" i="6"/>
  <c r="I64" i="6"/>
  <c r="I71" i="6"/>
  <c r="I79" i="6"/>
  <c r="I87" i="6"/>
  <c r="I95" i="6"/>
  <c r="I103" i="6"/>
  <c r="I248" i="6"/>
  <c r="I13" i="6"/>
  <c r="I19" i="6"/>
  <c r="I23" i="6"/>
  <c r="I29" i="6"/>
  <c r="I105" i="6"/>
  <c r="I109" i="6"/>
  <c r="I113" i="6"/>
  <c r="I117" i="6"/>
  <c r="I121" i="6"/>
  <c r="I125" i="6"/>
  <c r="I129" i="6"/>
  <c r="I133" i="6"/>
  <c r="I137" i="6"/>
  <c r="I141" i="6"/>
  <c r="I145" i="6"/>
  <c r="I149" i="6"/>
  <c r="I153" i="6"/>
  <c r="I157" i="6"/>
  <c r="I161" i="6"/>
  <c r="I165" i="6"/>
  <c r="I169" i="6"/>
  <c r="I173" i="6"/>
  <c r="I177" i="6"/>
  <c r="I181" i="6"/>
  <c r="I185" i="6"/>
  <c r="I189" i="6"/>
  <c r="I193" i="6"/>
  <c r="I197" i="6"/>
  <c r="I201" i="6"/>
  <c r="I205" i="6"/>
  <c r="I209" i="6"/>
  <c r="I213" i="6"/>
  <c r="I217" i="6"/>
  <c r="I221" i="6"/>
  <c r="I225" i="6"/>
  <c r="I229" i="6"/>
  <c r="I233" i="6"/>
  <c r="I243" i="6"/>
  <c r="I70" i="6"/>
  <c r="I78" i="6"/>
  <c r="I86" i="6"/>
  <c r="I94" i="6"/>
  <c r="I102" i="6"/>
  <c r="I237" i="6"/>
  <c r="I259" i="6"/>
  <c r="I267" i="6"/>
  <c r="I275" i="6"/>
  <c r="I283" i="6"/>
  <c r="I291" i="6"/>
  <c r="I299" i="6"/>
  <c r="I307" i="6"/>
  <c r="I315" i="6"/>
  <c r="I323" i="6"/>
  <c r="I331" i="6"/>
  <c r="I249" i="6"/>
  <c r="I253" i="6"/>
  <c r="I258" i="6"/>
  <c r="I266" i="6"/>
  <c r="I274" i="6"/>
  <c r="I282" i="6"/>
  <c r="I290" i="6"/>
  <c r="I298" i="6"/>
  <c r="I306" i="6"/>
  <c r="I314" i="6"/>
  <c r="I322" i="6"/>
  <c r="I330" i="6"/>
  <c r="I338" i="6"/>
  <c r="I342" i="6"/>
  <c r="I346" i="6"/>
  <c r="I350" i="6"/>
  <c r="I354" i="6"/>
  <c r="I358" i="6"/>
  <c r="I362" i="6"/>
  <c r="I366" i="6"/>
  <c r="I370" i="6"/>
  <c r="I374" i="6"/>
  <c r="I378" i="6"/>
  <c r="I382" i="6"/>
  <c r="I386" i="6"/>
  <c r="I390" i="6"/>
  <c r="I394" i="6"/>
  <c r="I398" i="6"/>
  <c r="I402" i="6"/>
  <c r="I406" i="6"/>
  <c r="I410" i="6"/>
  <c r="I414" i="6"/>
  <c r="I418" i="6"/>
  <c r="I422" i="6"/>
  <c r="I426" i="6"/>
  <c r="I430" i="6"/>
  <c r="I434" i="6"/>
  <c r="I438" i="6"/>
  <c r="I446" i="6"/>
  <c r="I454" i="6"/>
  <c r="I458" i="6"/>
  <c r="I462" i="6"/>
  <c r="I466" i="6"/>
  <c r="I470" i="6"/>
  <c r="I474" i="6"/>
  <c r="I478" i="6"/>
  <c r="I482" i="6"/>
  <c r="I486" i="6"/>
  <c r="I490" i="6"/>
  <c r="I494" i="6"/>
  <c r="I498" i="6"/>
  <c r="I445" i="6"/>
  <c r="I453" i="6"/>
  <c r="I502" i="6"/>
  <c r="I506" i="6"/>
  <c r="I510" i="6"/>
  <c r="I514" i="6"/>
  <c r="I518" i="6"/>
  <c r="I522" i="6"/>
  <c r="I526" i="6"/>
  <c r="I530" i="6"/>
  <c r="I534" i="6"/>
  <c r="I538" i="6"/>
  <c r="I542" i="6"/>
  <c r="I546" i="6"/>
  <c r="I550" i="6"/>
  <c r="I557" i="6"/>
  <c r="I561" i="6"/>
  <c r="I565" i="6"/>
  <c r="I569" i="6"/>
  <c r="I573" i="6"/>
  <c r="I577" i="6"/>
  <c r="I581" i="6"/>
  <c r="I585" i="6"/>
  <c r="I589" i="6"/>
  <c r="I593" i="6"/>
  <c r="I553" i="6"/>
  <c r="I603" i="6"/>
  <c r="I607" i="6"/>
  <c r="I611" i="6"/>
  <c r="I615" i="6"/>
  <c r="I619" i="6"/>
  <c r="I623" i="6"/>
  <c r="I627" i="6"/>
  <c r="I631" i="6"/>
  <c r="I635" i="6"/>
  <c r="I639" i="6"/>
  <c r="I643" i="6"/>
  <c r="I599" i="6"/>
  <c r="I649" i="6"/>
  <c r="I653" i="6"/>
  <c r="I657" i="6"/>
  <c r="I661" i="6"/>
  <c r="I665" i="6"/>
  <c r="I669" i="6"/>
  <c r="I648" i="6"/>
  <c r="I674" i="6"/>
  <c r="I678" i="6"/>
  <c r="I682" i="6"/>
  <c r="I686" i="6"/>
  <c r="I690" i="6"/>
  <c r="I695" i="6"/>
  <c r="I699" i="6"/>
  <c r="I703" i="6"/>
  <c r="I707" i="6"/>
  <c r="I711" i="6"/>
  <c r="I715" i="6"/>
  <c r="I718" i="6"/>
  <c r="I722" i="6"/>
  <c r="I726" i="6"/>
  <c r="I729" i="6"/>
  <c r="I736" i="6"/>
  <c r="I744" i="6"/>
  <c r="I756" i="6"/>
  <c r="I753" i="6"/>
  <c r="I737" i="6"/>
  <c r="I745" i="6"/>
  <c r="I769" i="6"/>
  <c r="I777" i="6"/>
  <c r="I762" i="6"/>
  <c r="I766" i="6"/>
  <c r="I778" i="6"/>
  <c r="I776" i="6"/>
  <c r="I781" i="6"/>
  <c r="I785" i="6"/>
  <c r="I789" i="6"/>
  <c r="I792" i="6"/>
  <c r="I795" i="6"/>
  <c r="Q16" i="11" l="1"/>
  <c r="X24" i="14"/>
  <c r="W24" i="14"/>
  <c r="Q17" i="11"/>
  <c r="Q28" i="11"/>
  <c r="Q18" i="11"/>
  <c r="Q41" i="11"/>
  <c r="Q37" i="11"/>
  <c r="Q14" i="11"/>
  <c r="Q45" i="11"/>
  <c r="Q29" i="11"/>
  <c r="Q19" i="11"/>
  <c r="Q20" i="11"/>
  <c r="Q36" i="11"/>
  <c r="Q46" i="11"/>
  <c r="Q30" i="11"/>
  <c r="Q22" i="11"/>
  <c r="Q31" i="11"/>
  <c r="Q26" i="11"/>
  <c r="Q34" i="11"/>
  <c r="Q39" i="11"/>
  <c r="Q33" i="11"/>
  <c r="Q40" i="11"/>
  <c r="Q35" i="11"/>
  <c r="Q43" i="11"/>
  <c r="Q38" i="11"/>
  <c r="Q44" i="11"/>
  <c r="Q32" i="11"/>
  <c r="Q47" i="11"/>
  <c r="Q23" i="11"/>
  <c r="Q21" i="11"/>
  <c r="Q25" i="11"/>
  <c r="Q24" i="11"/>
  <c r="Q48" i="11"/>
  <c r="Q42" i="11"/>
  <c r="Q27" i="11"/>
  <c r="Q15" i="11"/>
  <c r="B39" i="12" l="1"/>
  <c r="B37" i="12"/>
  <c r="B35" i="12"/>
  <c r="B33" i="12"/>
  <c r="B31" i="12"/>
  <c r="B29" i="12"/>
  <c r="B27" i="12"/>
  <c r="B25" i="12"/>
  <c r="B23" i="12"/>
  <c r="B21" i="12"/>
  <c r="B19" i="12"/>
  <c r="B17" i="12"/>
  <c r="B15" i="12"/>
  <c r="B13" i="12"/>
  <c r="B38" i="12"/>
  <c r="B36" i="12"/>
  <c r="B34" i="12"/>
  <c r="B32" i="12"/>
  <c r="B30" i="12"/>
  <c r="B28" i="12"/>
  <c r="B26" i="12"/>
  <c r="B24" i="12"/>
  <c r="B22" i="12"/>
  <c r="B20" i="12"/>
  <c r="B18" i="12"/>
  <c r="B16" i="12"/>
  <c r="B14" i="12"/>
  <c r="U15" i="12" l="1"/>
  <c r="Q15" i="12"/>
  <c r="T15" i="12"/>
  <c r="P15" i="12"/>
  <c r="A55" i="12"/>
  <c r="S15" i="12"/>
  <c r="D15" i="12"/>
  <c r="C15" i="12"/>
  <c r="V15" i="12"/>
  <c r="R15" i="12"/>
  <c r="A77" i="12"/>
  <c r="U37" i="12"/>
  <c r="Q37" i="12"/>
  <c r="T37" i="12"/>
  <c r="P37" i="12"/>
  <c r="S37" i="12"/>
  <c r="D37" i="12"/>
  <c r="V37" i="12"/>
  <c r="R37" i="12"/>
  <c r="C37" i="12"/>
  <c r="A73" i="12"/>
  <c r="U33" i="12"/>
  <c r="Q33" i="12"/>
  <c r="T33" i="12"/>
  <c r="P33" i="12"/>
  <c r="S33" i="12"/>
  <c r="D33" i="12"/>
  <c r="V33" i="12"/>
  <c r="R33" i="12"/>
  <c r="C33" i="12"/>
  <c r="A63" i="12"/>
  <c r="U23" i="12"/>
  <c r="Q23" i="12"/>
  <c r="T23" i="12"/>
  <c r="P23" i="12"/>
  <c r="S23" i="12"/>
  <c r="D23" i="12"/>
  <c r="C23" i="12"/>
  <c r="V23" i="12"/>
  <c r="R23" i="12"/>
  <c r="A71" i="12"/>
  <c r="U31" i="12"/>
  <c r="Q31" i="12"/>
  <c r="T31" i="12"/>
  <c r="P31" i="12"/>
  <c r="S31" i="12"/>
  <c r="D31" i="12"/>
  <c r="V31" i="12"/>
  <c r="R31" i="12"/>
  <c r="C31" i="12"/>
  <c r="A60" i="12"/>
  <c r="S20" i="12"/>
  <c r="D20" i="12"/>
  <c r="V20" i="12"/>
  <c r="R20" i="12"/>
  <c r="C20" i="12"/>
  <c r="U20" i="12"/>
  <c r="Q20" i="12"/>
  <c r="T20" i="12"/>
  <c r="P20" i="12"/>
  <c r="S14" i="12"/>
  <c r="D14" i="12"/>
  <c r="V14" i="12"/>
  <c r="R14" i="12"/>
  <c r="C14" i="12"/>
  <c r="A54" i="12"/>
  <c r="U14" i="12"/>
  <c r="Q14" i="12"/>
  <c r="T14" i="12"/>
  <c r="P14" i="12"/>
  <c r="S16" i="12"/>
  <c r="D16" i="12"/>
  <c r="V16" i="12"/>
  <c r="R16" i="12"/>
  <c r="C16" i="12"/>
  <c r="A56" i="12"/>
  <c r="U16" i="12"/>
  <c r="Q16" i="12"/>
  <c r="T16" i="12"/>
  <c r="P16" i="12"/>
  <c r="U13" i="12"/>
  <c r="Q13" i="12"/>
  <c r="T13" i="12"/>
  <c r="P13" i="12"/>
  <c r="A53" i="12"/>
  <c r="S13" i="12"/>
  <c r="D13" i="12"/>
  <c r="R13" i="12"/>
  <c r="C13" i="12"/>
  <c r="V13" i="12"/>
  <c r="A67" i="12"/>
  <c r="U27" i="12"/>
  <c r="Q27" i="12"/>
  <c r="T27" i="12"/>
  <c r="P27" i="12"/>
  <c r="S27" i="12"/>
  <c r="D27" i="12"/>
  <c r="V27" i="12"/>
  <c r="R27" i="12"/>
  <c r="C27" i="12"/>
  <c r="U17" i="12"/>
  <c r="Q17" i="12"/>
  <c r="T17" i="12"/>
  <c r="P17" i="12"/>
  <c r="A57" i="12"/>
  <c r="S17" i="12"/>
  <c r="D17" i="12"/>
  <c r="V17" i="12"/>
  <c r="R17" i="12"/>
  <c r="C17" i="12"/>
  <c r="A74" i="12"/>
  <c r="S34" i="12"/>
  <c r="D34" i="12"/>
  <c r="V34" i="12"/>
  <c r="R34" i="12"/>
  <c r="C34" i="12"/>
  <c r="U34" i="12"/>
  <c r="Q34" i="12"/>
  <c r="T34" i="12"/>
  <c r="P34" i="12"/>
  <c r="A66" i="12"/>
  <c r="S26" i="12"/>
  <c r="D26" i="12"/>
  <c r="V26" i="12"/>
  <c r="R26" i="12"/>
  <c r="C26" i="12"/>
  <c r="U26" i="12"/>
  <c r="Q26" i="12"/>
  <c r="P26" i="12"/>
  <c r="T26" i="12"/>
  <c r="A75" i="12"/>
  <c r="U35" i="12"/>
  <c r="Q35" i="12"/>
  <c r="T35" i="12"/>
  <c r="P35" i="12"/>
  <c r="S35" i="12"/>
  <c r="D35" i="12"/>
  <c r="V35" i="12"/>
  <c r="R35" i="12"/>
  <c r="C35" i="12"/>
  <c r="A65" i="12"/>
  <c r="U25" i="12"/>
  <c r="Q25" i="12"/>
  <c r="T25" i="12"/>
  <c r="P25" i="12"/>
  <c r="S25" i="12"/>
  <c r="D25" i="12"/>
  <c r="V25" i="12"/>
  <c r="R25" i="12"/>
  <c r="C25" i="12"/>
  <c r="A61" i="12"/>
  <c r="U21" i="12"/>
  <c r="Q21" i="12"/>
  <c r="T21" i="12"/>
  <c r="P21" i="12"/>
  <c r="S21" i="12"/>
  <c r="D21" i="12"/>
  <c r="R21" i="12"/>
  <c r="C21" i="12"/>
  <c r="V21" i="12"/>
  <c r="A78" i="12"/>
  <c r="S38" i="12"/>
  <c r="D38" i="12"/>
  <c r="V38" i="12"/>
  <c r="R38" i="12"/>
  <c r="C38" i="12"/>
  <c r="U38" i="12"/>
  <c r="Q38" i="12"/>
  <c r="T38" i="12"/>
  <c r="P38" i="12"/>
  <c r="A64" i="12"/>
  <c r="S24" i="12"/>
  <c r="D24" i="12"/>
  <c r="V24" i="12"/>
  <c r="R24" i="12"/>
  <c r="C24" i="12"/>
  <c r="U24" i="12"/>
  <c r="Q24" i="12"/>
  <c r="T24" i="12"/>
  <c r="P24" i="12"/>
  <c r="S18" i="12"/>
  <c r="D18" i="12"/>
  <c r="V18" i="12"/>
  <c r="R18" i="12"/>
  <c r="C18" i="12"/>
  <c r="A58" i="12"/>
  <c r="U18" i="12"/>
  <c r="Q18" i="12"/>
  <c r="P18" i="12"/>
  <c r="T18" i="12"/>
  <c r="A69" i="12"/>
  <c r="U29" i="12"/>
  <c r="Q29" i="12"/>
  <c r="T29" i="12"/>
  <c r="P29" i="12"/>
  <c r="S29" i="12"/>
  <c r="D29" i="12"/>
  <c r="R29" i="12"/>
  <c r="C29" i="12"/>
  <c r="V29" i="12"/>
  <c r="U19" i="12"/>
  <c r="Q19" i="12"/>
  <c r="T19" i="12"/>
  <c r="P19" i="12"/>
  <c r="A59" i="12"/>
  <c r="S19" i="12"/>
  <c r="D19" i="12"/>
  <c r="V19" i="12"/>
  <c r="R19" i="12"/>
  <c r="C19" i="12"/>
  <c r="A68" i="12"/>
  <c r="S28" i="12"/>
  <c r="D28" i="12"/>
  <c r="V28" i="12"/>
  <c r="R28" i="12"/>
  <c r="C28" i="12"/>
  <c r="U28" i="12"/>
  <c r="Q28" i="12"/>
  <c r="T28" i="12"/>
  <c r="P28" i="12"/>
  <c r="A62" i="12"/>
  <c r="S22" i="12"/>
  <c r="D22" i="12"/>
  <c r="V22" i="12"/>
  <c r="R22" i="12"/>
  <c r="C22" i="12"/>
  <c r="U22" i="12"/>
  <c r="Q22" i="12"/>
  <c r="T22" i="12"/>
  <c r="P22" i="12"/>
  <c r="A79" i="12"/>
  <c r="U39" i="12"/>
  <c r="Q39" i="12"/>
  <c r="T39" i="12"/>
  <c r="P39" i="12"/>
  <c r="S39" i="12"/>
  <c r="D39" i="12"/>
  <c r="V39" i="12"/>
  <c r="R39" i="12"/>
  <c r="C39" i="12"/>
  <c r="S32" i="12"/>
  <c r="D32" i="12"/>
  <c r="A72" i="12"/>
  <c r="V32" i="12"/>
  <c r="R32" i="12"/>
  <c r="C32" i="12"/>
  <c r="U32" i="12"/>
  <c r="Q32" i="12"/>
  <c r="T32" i="12"/>
  <c r="P32" i="12"/>
  <c r="S36" i="12"/>
  <c r="D36" i="12"/>
  <c r="V36" i="12"/>
  <c r="R36" i="12"/>
  <c r="C36" i="12"/>
  <c r="A76" i="12"/>
  <c r="U36" i="12"/>
  <c r="Q36" i="12"/>
  <c r="T36" i="12"/>
  <c r="P36" i="12"/>
  <c r="A70" i="12"/>
  <c r="S30" i="12"/>
  <c r="D30" i="12"/>
  <c r="V30" i="12"/>
  <c r="R30" i="12"/>
  <c r="C30" i="12"/>
  <c r="U30" i="12"/>
  <c r="Q30" i="12"/>
  <c r="T30" i="12"/>
  <c r="P30" i="12"/>
  <c r="AB70" i="12" l="1"/>
  <c r="X70" i="12"/>
  <c r="T70" i="12"/>
  <c r="P70" i="12"/>
  <c r="L70" i="12"/>
  <c r="H70" i="12"/>
  <c r="D70" i="12"/>
  <c r="AA70" i="12"/>
  <c r="W70" i="12"/>
  <c r="S70" i="12"/>
  <c r="O70" i="12"/>
  <c r="K70" i="12"/>
  <c r="G70" i="12"/>
  <c r="C70" i="12"/>
  <c r="Z70" i="12"/>
  <c r="V70" i="12"/>
  <c r="R70" i="12"/>
  <c r="N70" i="12"/>
  <c r="J70" i="12"/>
  <c r="F70" i="12"/>
  <c r="B70" i="12"/>
  <c r="U70" i="12"/>
  <c r="E70" i="12"/>
  <c r="Q70" i="12"/>
  <c r="M70" i="12"/>
  <c r="I70" i="12"/>
  <c r="Y70" i="12"/>
  <c r="AB72" i="12"/>
  <c r="X72" i="12"/>
  <c r="T72" i="12"/>
  <c r="P72" i="12"/>
  <c r="L72" i="12"/>
  <c r="H72" i="12"/>
  <c r="D72" i="12"/>
  <c r="AA72" i="12"/>
  <c r="W72" i="12"/>
  <c r="S72" i="12"/>
  <c r="O72" i="12"/>
  <c r="K72" i="12"/>
  <c r="G72" i="12"/>
  <c r="C72" i="12"/>
  <c r="Z72" i="12"/>
  <c r="V72" i="12"/>
  <c r="R72" i="12"/>
  <c r="N72" i="12"/>
  <c r="J72" i="12"/>
  <c r="F72" i="12"/>
  <c r="B72" i="12"/>
  <c r="M72" i="12"/>
  <c r="Y72" i="12"/>
  <c r="I72" i="12"/>
  <c r="U72" i="12"/>
  <c r="E72" i="12"/>
  <c r="Q72" i="12"/>
  <c r="Y62" i="12"/>
  <c r="U62" i="12"/>
  <c r="Q62" i="12"/>
  <c r="M62" i="12"/>
  <c r="I62" i="12"/>
  <c r="E62" i="12"/>
  <c r="AB62" i="12"/>
  <c r="X62" i="12"/>
  <c r="T62" i="12"/>
  <c r="P62" i="12"/>
  <c r="L62" i="12"/>
  <c r="H62" i="12"/>
  <c r="D62" i="12"/>
  <c r="AA62" i="12"/>
  <c r="W62" i="12"/>
  <c r="S62" i="12"/>
  <c r="O62" i="12"/>
  <c r="K62" i="12"/>
  <c r="G62" i="12"/>
  <c r="C62" i="12"/>
  <c r="V62" i="12"/>
  <c r="F62" i="12"/>
  <c r="R62" i="12"/>
  <c r="B62" i="12"/>
  <c r="N62" i="12"/>
  <c r="Z62" i="12"/>
  <c r="J62" i="12"/>
  <c r="Y65" i="12"/>
  <c r="U65" i="12"/>
  <c r="Q65" i="12"/>
  <c r="M65" i="12"/>
  <c r="I65" i="12"/>
  <c r="E65" i="12"/>
  <c r="AB65" i="12"/>
  <c r="X65" i="12"/>
  <c r="T65" i="12"/>
  <c r="P65" i="12"/>
  <c r="L65" i="12"/>
  <c r="H65" i="12"/>
  <c r="D65" i="12"/>
  <c r="AA65" i="12"/>
  <c r="W65" i="12"/>
  <c r="S65" i="12"/>
  <c r="O65" i="12"/>
  <c r="K65" i="12"/>
  <c r="G65" i="12"/>
  <c r="C65" i="12"/>
  <c r="R65" i="12"/>
  <c r="B65" i="12"/>
  <c r="N65" i="12"/>
  <c r="Z65" i="12"/>
  <c r="J65" i="12"/>
  <c r="V65" i="12"/>
  <c r="F65" i="12"/>
  <c r="AA57" i="12"/>
  <c r="W57" i="12"/>
  <c r="S57" i="12"/>
  <c r="O57" i="12"/>
  <c r="K57" i="12"/>
  <c r="G57" i="12"/>
  <c r="C57" i="12"/>
  <c r="Z57" i="12"/>
  <c r="V57" i="12"/>
  <c r="R57" i="12"/>
  <c r="N57" i="12"/>
  <c r="J57" i="12"/>
  <c r="F57" i="12"/>
  <c r="B57" i="12"/>
  <c r="Y57" i="12"/>
  <c r="U57" i="12"/>
  <c r="Q57" i="12"/>
  <c r="M57" i="12"/>
  <c r="I57" i="12"/>
  <c r="E57" i="12"/>
  <c r="AB57" i="12"/>
  <c r="X57" i="12"/>
  <c r="T57" i="12"/>
  <c r="P57" i="12"/>
  <c r="L57" i="12"/>
  <c r="H57" i="12"/>
  <c r="D57" i="12"/>
  <c r="AA56" i="12"/>
  <c r="W56" i="12"/>
  <c r="S56" i="12"/>
  <c r="O56" i="12"/>
  <c r="K56" i="12"/>
  <c r="G56" i="12"/>
  <c r="C56" i="12"/>
  <c r="Z56" i="12"/>
  <c r="V56" i="12"/>
  <c r="R56" i="12"/>
  <c r="N56" i="12"/>
  <c r="J56" i="12"/>
  <c r="F56" i="12"/>
  <c r="B56" i="12"/>
  <c r="Y56" i="12"/>
  <c r="U56" i="12"/>
  <c r="Q56" i="12"/>
  <c r="M56" i="12"/>
  <c r="I56" i="12"/>
  <c r="E56" i="12"/>
  <c r="AB56" i="12"/>
  <c r="X56" i="12"/>
  <c r="T56" i="12"/>
  <c r="P56" i="12"/>
  <c r="L56" i="12"/>
  <c r="H56" i="12"/>
  <c r="D56" i="12"/>
  <c r="AB73" i="12"/>
  <c r="X73" i="12"/>
  <c r="T73" i="12"/>
  <c r="P73" i="12"/>
  <c r="L73" i="12"/>
  <c r="H73" i="12"/>
  <c r="D73" i="12"/>
  <c r="AA73" i="12"/>
  <c r="W73" i="12"/>
  <c r="S73" i="12"/>
  <c r="O73" i="12"/>
  <c r="K73" i="12"/>
  <c r="G73" i="12"/>
  <c r="C73" i="12"/>
  <c r="Z73" i="12"/>
  <c r="V73" i="12"/>
  <c r="R73" i="12"/>
  <c r="N73" i="12"/>
  <c r="J73" i="12"/>
  <c r="F73" i="12"/>
  <c r="B73" i="12"/>
  <c r="Q73" i="12"/>
  <c r="M73" i="12"/>
  <c r="Y73" i="12"/>
  <c r="I73" i="12"/>
  <c r="U73" i="12"/>
  <c r="E73" i="12"/>
  <c r="AB79" i="12"/>
  <c r="X79" i="12"/>
  <c r="T79" i="12"/>
  <c r="P79" i="12"/>
  <c r="L79" i="12"/>
  <c r="H79" i="12"/>
  <c r="D79" i="12"/>
  <c r="AA79" i="12"/>
  <c r="W79" i="12"/>
  <c r="S79" i="12"/>
  <c r="O79" i="12"/>
  <c r="K79" i="12"/>
  <c r="G79" i="12"/>
  <c r="C79" i="12"/>
  <c r="Z79" i="12"/>
  <c r="V79" i="12"/>
  <c r="R79" i="12"/>
  <c r="N79" i="12"/>
  <c r="J79" i="12"/>
  <c r="F79" i="12"/>
  <c r="B79" i="12"/>
  <c r="Y79" i="12"/>
  <c r="I79" i="12"/>
  <c r="U79" i="12"/>
  <c r="E79" i="12"/>
  <c r="Q79" i="12"/>
  <c r="M79" i="12"/>
  <c r="AB69" i="12"/>
  <c r="X69" i="12"/>
  <c r="T69" i="12"/>
  <c r="P69" i="12"/>
  <c r="L69" i="12"/>
  <c r="H69" i="12"/>
  <c r="D69" i="12"/>
  <c r="AA69" i="12"/>
  <c r="W69" i="12"/>
  <c r="S69" i="12"/>
  <c r="O69" i="12"/>
  <c r="K69" i="12"/>
  <c r="G69" i="12"/>
  <c r="C69" i="12"/>
  <c r="Z69" i="12"/>
  <c r="V69" i="12"/>
  <c r="R69" i="12"/>
  <c r="N69" i="12"/>
  <c r="J69" i="12"/>
  <c r="F69" i="12"/>
  <c r="B69" i="12"/>
  <c r="Q69" i="12"/>
  <c r="M69" i="12"/>
  <c r="Y69" i="12"/>
  <c r="I69" i="12"/>
  <c r="U69" i="12"/>
  <c r="E69" i="12"/>
  <c r="Y61" i="12"/>
  <c r="U61" i="12"/>
  <c r="Q61" i="12"/>
  <c r="M61" i="12"/>
  <c r="I61" i="12"/>
  <c r="E61" i="12"/>
  <c r="AB61" i="12"/>
  <c r="X61" i="12"/>
  <c r="T61" i="12"/>
  <c r="P61" i="12"/>
  <c r="L61" i="12"/>
  <c r="H61" i="12"/>
  <c r="D61" i="12"/>
  <c r="AA61" i="12"/>
  <c r="W61" i="12"/>
  <c r="S61" i="12"/>
  <c r="O61" i="12"/>
  <c r="K61" i="12"/>
  <c r="G61" i="12"/>
  <c r="C61" i="12"/>
  <c r="R61" i="12"/>
  <c r="B61" i="12"/>
  <c r="N61" i="12"/>
  <c r="Z61" i="12"/>
  <c r="J61" i="12"/>
  <c r="V61" i="12"/>
  <c r="F61" i="12"/>
  <c r="AB74" i="12"/>
  <c r="X74" i="12"/>
  <c r="T74" i="12"/>
  <c r="P74" i="12"/>
  <c r="L74" i="12"/>
  <c r="H74" i="12"/>
  <c r="D74" i="12"/>
  <c r="AA74" i="12"/>
  <c r="W74" i="12"/>
  <c r="S74" i="12"/>
  <c r="O74" i="12"/>
  <c r="K74" i="12"/>
  <c r="G74" i="12"/>
  <c r="C74" i="12"/>
  <c r="Z74" i="12"/>
  <c r="V74" i="12"/>
  <c r="R74" i="12"/>
  <c r="N74" i="12"/>
  <c r="J74" i="12"/>
  <c r="F74" i="12"/>
  <c r="B74" i="12"/>
  <c r="U74" i="12"/>
  <c r="E74" i="12"/>
  <c r="Q74" i="12"/>
  <c r="M74" i="12"/>
  <c r="Y74" i="12"/>
  <c r="I74" i="12"/>
  <c r="Y63" i="12"/>
  <c r="U63" i="12"/>
  <c r="Q63" i="12"/>
  <c r="M63" i="12"/>
  <c r="I63" i="12"/>
  <c r="E63" i="12"/>
  <c r="AB63" i="12"/>
  <c r="X63" i="12"/>
  <c r="T63" i="12"/>
  <c r="P63" i="12"/>
  <c r="L63" i="12"/>
  <c r="H63" i="12"/>
  <c r="D63" i="12"/>
  <c r="AA63" i="12"/>
  <c r="W63" i="12"/>
  <c r="S63" i="12"/>
  <c r="O63" i="12"/>
  <c r="K63" i="12"/>
  <c r="G63" i="12"/>
  <c r="C63" i="12"/>
  <c r="Z63" i="12"/>
  <c r="J63" i="12"/>
  <c r="V63" i="12"/>
  <c r="F63" i="12"/>
  <c r="R63" i="12"/>
  <c r="B63" i="12"/>
  <c r="N63" i="12"/>
  <c r="AB76" i="12"/>
  <c r="X76" i="12"/>
  <c r="T76" i="12"/>
  <c r="P76" i="12"/>
  <c r="L76" i="12"/>
  <c r="H76" i="12"/>
  <c r="D76" i="12"/>
  <c r="AA76" i="12"/>
  <c r="W76" i="12"/>
  <c r="S76" i="12"/>
  <c r="O76" i="12"/>
  <c r="K76" i="12"/>
  <c r="G76" i="12"/>
  <c r="C76" i="12"/>
  <c r="Z76" i="12"/>
  <c r="V76" i="12"/>
  <c r="R76" i="12"/>
  <c r="N76" i="12"/>
  <c r="J76" i="12"/>
  <c r="F76" i="12"/>
  <c r="B76" i="12"/>
  <c r="M76" i="12"/>
  <c r="Y76" i="12"/>
  <c r="I76" i="12"/>
  <c r="U76" i="12"/>
  <c r="E76" i="12"/>
  <c r="Q76" i="12"/>
  <c r="Y59" i="12"/>
  <c r="U59" i="12"/>
  <c r="Q59" i="12"/>
  <c r="AB59" i="12"/>
  <c r="X59" i="12"/>
  <c r="T59" i="12"/>
  <c r="P59" i="12"/>
  <c r="L59" i="12"/>
  <c r="H59" i="12"/>
  <c r="D59" i="12"/>
  <c r="AA59" i="12"/>
  <c r="W59" i="12"/>
  <c r="S59" i="12"/>
  <c r="O59" i="12"/>
  <c r="K59" i="12"/>
  <c r="G59" i="12"/>
  <c r="C59" i="12"/>
  <c r="Z59" i="12"/>
  <c r="M59" i="12"/>
  <c r="E59" i="12"/>
  <c r="V59" i="12"/>
  <c r="J59" i="12"/>
  <c r="B59" i="12"/>
  <c r="R59" i="12"/>
  <c r="I59" i="12"/>
  <c r="N59" i="12"/>
  <c r="F59" i="12"/>
  <c r="AB78" i="12"/>
  <c r="X78" i="12"/>
  <c r="T78" i="12"/>
  <c r="P78" i="12"/>
  <c r="L78" i="12"/>
  <c r="H78" i="12"/>
  <c r="D78" i="12"/>
  <c r="AA78" i="12"/>
  <c r="W78" i="12"/>
  <c r="S78" i="12"/>
  <c r="O78" i="12"/>
  <c r="K78" i="12"/>
  <c r="G78" i="12"/>
  <c r="C78" i="12"/>
  <c r="Z78" i="12"/>
  <c r="V78" i="12"/>
  <c r="R78" i="12"/>
  <c r="N78" i="12"/>
  <c r="J78" i="12"/>
  <c r="F78" i="12"/>
  <c r="B78" i="12"/>
  <c r="U78" i="12"/>
  <c r="E78" i="12"/>
  <c r="Q78" i="12"/>
  <c r="M78" i="12"/>
  <c r="Y78" i="12"/>
  <c r="I78" i="12"/>
  <c r="Y66" i="12"/>
  <c r="U66" i="12"/>
  <c r="Q66" i="12"/>
  <c r="M66" i="12"/>
  <c r="I66" i="12"/>
  <c r="E66" i="12"/>
  <c r="AB66" i="12"/>
  <c r="X66" i="12"/>
  <c r="T66" i="12"/>
  <c r="P66" i="12"/>
  <c r="L66" i="12"/>
  <c r="H66" i="12"/>
  <c r="D66" i="12"/>
  <c r="AA66" i="12"/>
  <c r="W66" i="12"/>
  <c r="S66" i="12"/>
  <c r="O66" i="12"/>
  <c r="K66" i="12"/>
  <c r="G66" i="12"/>
  <c r="C66" i="12"/>
  <c r="V66" i="12"/>
  <c r="F66" i="12"/>
  <c r="R66" i="12"/>
  <c r="B66" i="12"/>
  <c r="N66" i="12"/>
  <c r="Z66" i="12"/>
  <c r="J66" i="12"/>
  <c r="AA53" i="12"/>
  <c r="W53" i="12"/>
  <c r="S53" i="12"/>
  <c r="O53" i="12"/>
  <c r="K53" i="12"/>
  <c r="G53" i="12"/>
  <c r="C53" i="12"/>
  <c r="Z53" i="12"/>
  <c r="V53" i="12"/>
  <c r="R53" i="12"/>
  <c r="N53" i="12"/>
  <c r="J53" i="12"/>
  <c r="F53" i="12"/>
  <c r="B53" i="12"/>
  <c r="Y53" i="12"/>
  <c r="U53" i="12"/>
  <c r="Q53" i="12"/>
  <c r="M53" i="12"/>
  <c r="I53" i="12"/>
  <c r="E53" i="12"/>
  <c r="AB53" i="12"/>
  <c r="X53" i="12"/>
  <c r="T53" i="12"/>
  <c r="P53" i="12"/>
  <c r="L53" i="12"/>
  <c r="H53" i="12"/>
  <c r="D53" i="12"/>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AA55" i="12"/>
  <c r="W55" i="12"/>
  <c r="S55" i="12"/>
  <c r="O55" i="12"/>
  <c r="K55" i="12"/>
  <c r="G55" i="12"/>
  <c r="C55" i="12"/>
  <c r="Z55" i="12"/>
  <c r="V55" i="12"/>
  <c r="R55" i="12"/>
  <c r="N55" i="12"/>
  <c r="J55" i="12"/>
  <c r="F55" i="12"/>
  <c r="B55" i="12"/>
  <c r="Y55" i="12"/>
  <c r="U55" i="12"/>
  <c r="Q55" i="12"/>
  <c r="M55" i="12"/>
  <c r="I55" i="12"/>
  <c r="E55" i="12"/>
  <c r="AB55" i="12"/>
  <c r="X55" i="12"/>
  <c r="T55" i="12"/>
  <c r="P55" i="12"/>
  <c r="L55" i="12"/>
  <c r="H55" i="12"/>
  <c r="D55" i="12"/>
  <c r="AB68" i="12"/>
  <c r="X68" i="12"/>
  <c r="T68" i="12"/>
  <c r="P68" i="12"/>
  <c r="L68" i="12"/>
  <c r="H68" i="12"/>
  <c r="D68" i="12"/>
  <c r="AA68" i="12"/>
  <c r="W68" i="12"/>
  <c r="S68" i="12"/>
  <c r="O68" i="12"/>
  <c r="K68" i="12"/>
  <c r="G68" i="12"/>
  <c r="C68" i="12"/>
  <c r="Z68" i="12"/>
  <c r="V68" i="12"/>
  <c r="R68" i="12"/>
  <c r="N68" i="12"/>
  <c r="J68" i="12"/>
  <c r="F68" i="12"/>
  <c r="B68" i="12"/>
  <c r="M68" i="12"/>
  <c r="Y68" i="12"/>
  <c r="I68" i="12"/>
  <c r="U68" i="12"/>
  <c r="E68" i="12"/>
  <c r="Q68" i="12"/>
  <c r="AB58" i="12"/>
  <c r="X58" i="12"/>
  <c r="AA58" i="12"/>
  <c r="W58" i="12"/>
  <c r="Y58" i="12"/>
  <c r="S58" i="12"/>
  <c r="O58" i="12"/>
  <c r="K58" i="12"/>
  <c r="G58" i="12"/>
  <c r="C58" i="12"/>
  <c r="V58" i="12"/>
  <c r="R58" i="12"/>
  <c r="N58" i="12"/>
  <c r="J58" i="12"/>
  <c r="F58" i="12"/>
  <c r="B58" i="12"/>
  <c r="U58" i="12"/>
  <c r="Q58" i="12"/>
  <c r="M58" i="12"/>
  <c r="I58" i="12"/>
  <c r="E58" i="12"/>
  <c r="Z58" i="12"/>
  <c r="T58" i="12"/>
  <c r="P58" i="12"/>
  <c r="L58" i="12"/>
  <c r="H58" i="12"/>
  <c r="D58" i="12"/>
  <c r="Y64" i="12"/>
  <c r="U64" i="12"/>
  <c r="Q64" i="12"/>
  <c r="M64" i="12"/>
  <c r="I64" i="12"/>
  <c r="E64" i="12"/>
  <c r="AB64" i="12"/>
  <c r="X64" i="12"/>
  <c r="T64" i="12"/>
  <c r="P64" i="12"/>
  <c r="L64" i="12"/>
  <c r="H64" i="12"/>
  <c r="D64" i="12"/>
  <c r="AA64" i="12"/>
  <c r="W64" i="12"/>
  <c r="S64" i="12"/>
  <c r="O64" i="12"/>
  <c r="K64" i="12"/>
  <c r="G64" i="12"/>
  <c r="C64" i="12"/>
  <c r="N64" i="12"/>
  <c r="Z64" i="12"/>
  <c r="J64" i="12"/>
  <c r="V64" i="12"/>
  <c r="F64" i="12"/>
  <c r="R64" i="12"/>
  <c r="B64" i="12"/>
  <c r="AB75" i="12"/>
  <c r="X75" i="12"/>
  <c r="T75" i="12"/>
  <c r="P75" i="12"/>
  <c r="L75" i="12"/>
  <c r="H75" i="12"/>
  <c r="D75" i="12"/>
  <c r="AA75" i="12"/>
  <c r="W75" i="12"/>
  <c r="S75" i="12"/>
  <c r="O75" i="12"/>
  <c r="K75" i="12"/>
  <c r="G75" i="12"/>
  <c r="C75" i="12"/>
  <c r="Z75" i="12"/>
  <c r="V75" i="12"/>
  <c r="R75" i="12"/>
  <c r="N75" i="12"/>
  <c r="J75" i="12"/>
  <c r="F75" i="12"/>
  <c r="B75" i="12"/>
  <c r="Y75" i="12"/>
  <c r="I75" i="12"/>
  <c r="U75" i="12"/>
  <c r="E75" i="12"/>
  <c r="Q75" i="12"/>
  <c r="M75" i="12"/>
  <c r="AB67" i="12"/>
  <c r="AA67" i="12"/>
  <c r="Z67" i="12"/>
  <c r="Y67" i="12"/>
  <c r="U67" i="12"/>
  <c r="Q67" i="12"/>
  <c r="M67" i="12"/>
  <c r="I67" i="12"/>
  <c r="E67" i="12"/>
  <c r="X67" i="12"/>
  <c r="T67" i="12"/>
  <c r="P67" i="12"/>
  <c r="L67" i="12"/>
  <c r="H67" i="12"/>
  <c r="D67" i="12"/>
  <c r="W67" i="12"/>
  <c r="S67" i="12"/>
  <c r="O67" i="12"/>
  <c r="K67" i="12"/>
  <c r="G67" i="12"/>
  <c r="C67" i="12"/>
  <c r="J67" i="12"/>
  <c r="V67" i="12"/>
  <c r="F67" i="12"/>
  <c r="R67" i="12"/>
  <c r="B67" i="12"/>
  <c r="N67" i="12"/>
  <c r="R41" i="12"/>
  <c r="P41" i="12"/>
  <c r="AA54" i="12"/>
  <c r="W54" i="12"/>
  <c r="S54" i="12"/>
  <c r="O54" i="12"/>
  <c r="K54" i="12"/>
  <c r="G54" i="12"/>
  <c r="C54" i="12"/>
  <c r="Z54" i="12"/>
  <c r="V54" i="12"/>
  <c r="R54" i="12"/>
  <c r="N54" i="12"/>
  <c r="J54" i="12"/>
  <c r="F54" i="12"/>
  <c r="B54" i="12"/>
  <c r="Y54" i="12"/>
  <c r="U54" i="12"/>
  <c r="Q54" i="12"/>
  <c r="M54" i="12"/>
  <c r="I54" i="12"/>
  <c r="E54" i="12"/>
  <c r="AB54" i="12"/>
  <c r="X54" i="12"/>
  <c r="T54" i="12"/>
  <c r="P54" i="12"/>
  <c r="L54" i="12"/>
  <c r="H54" i="12"/>
  <c r="D54" i="12"/>
  <c r="Y60" i="12"/>
  <c r="U60" i="12"/>
  <c r="Q60" i="12"/>
  <c r="M60" i="12"/>
  <c r="I60" i="12"/>
  <c r="E60" i="12"/>
  <c r="AB60" i="12"/>
  <c r="X60" i="12"/>
  <c r="T60" i="12"/>
  <c r="P60" i="12"/>
  <c r="L60" i="12"/>
  <c r="H60" i="12"/>
  <c r="D60" i="12"/>
  <c r="AA60" i="12"/>
  <c r="W60" i="12"/>
  <c r="S60" i="12"/>
  <c r="O60" i="12"/>
  <c r="K60" i="12"/>
  <c r="G60" i="12"/>
  <c r="C60" i="12"/>
  <c r="N60" i="12"/>
  <c r="Z60" i="12"/>
  <c r="J60" i="12"/>
  <c r="V60" i="12"/>
  <c r="F60" i="12"/>
  <c r="R60" i="12"/>
  <c r="B60" i="12"/>
  <c r="AB77" i="12"/>
  <c r="X77" i="12"/>
  <c r="T77" i="12"/>
  <c r="P77" i="12"/>
  <c r="L77" i="12"/>
  <c r="H77" i="12"/>
  <c r="D77" i="12"/>
  <c r="AA77" i="12"/>
  <c r="W77" i="12"/>
  <c r="S77" i="12"/>
  <c r="O77" i="12"/>
  <c r="K77" i="12"/>
  <c r="G77" i="12"/>
  <c r="C77" i="12"/>
  <c r="Z77" i="12"/>
  <c r="V77" i="12"/>
  <c r="R77" i="12"/>
  <c r="N77" i="12"/>
  <c r="J77" i="12"/>
  <c r="F77" i="12"/>
  <c r="B77" i="12"/>
  <c r="Q77" i="12"/>
  <c r="M77" i="12"/>
  <c r="Y77" i="12"/>
  <c r="I77" i="12"/>
  <c r="E77" i="12"/>
  <c r="U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<sst xmlns="http://schemas.openxmlformats.org/spreadsheetml/2006/main" count="9581" uniqueCount="1808">
  <si>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</si>
  <si>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</si>
  <si>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</si>
  <si>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</si>
  <si>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</si>
  <si>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</si>
  <si>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</si>
  <si>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</si>
  <si>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</si>
  <si>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</si>
  <si>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</si>
  <si>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</si>
  <si>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</si>
  <si>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</si>
  <si>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</si>
  <si>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</si>
  <si>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</si>
  <si>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</si>
  <si>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</si>
  <si>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</si>
  <si>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</si>
  <si>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</si>
  <si>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</si>
  <si>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</si>
  <si>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</si>
  <si>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</si>
  <si>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</si>
  <si>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</si>
  <si>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</si>
  <si>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</si>
  <si>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</si>
  <si>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</si>
  <si>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</si>
  <si>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</si>
  <si>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</si>
  <si>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</si>
  <si>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</si>
  <si>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</si>
  <si>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</si>
  <si>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</si>
  <si>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</si>
  <si>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</si>
  <si>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</si>
  <si>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</si>
  <si>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</si>
  <si>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</si>
  <si>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</si>
  <si>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</si>
  <si>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</si>
  <si>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</si>
  <si>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</si>
  <si>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</si>
  <si>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</si>
  <si>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</si>
  <si>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</si>
  <si>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</si>
  <si>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</si>
  <si>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</si>
  <si>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</si>
  <si>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</si>
  <si>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</si>
  <si>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</si>
  <si>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</si>
  <si>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</si>
  <si>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</si>
  <si>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</si>
  <si>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</si>
  <si>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</si>
  <si>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</si>
  <si>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</si>
  <si>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</si>
  <si>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</si>
  <si>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</si>
  <si>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</si>
  <si>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</si>
  <si>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</si>
  <si>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</si>
  <si>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</si>
  <si>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</si>
  <si>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</si>
  <si>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</si>
  <si>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</si>
  <si>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</si>
  <si>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</si>
  <si>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</si>
  <si>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</si>
  <si>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</si>
  <si>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</si>
  <si>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</si>
  <si>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</si>
  <si>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</si>
  <si>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</si>
  <si>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</si>
  <si>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</si>
  <si>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</si>
  <si>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</si>
  <si>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</si>
  <si>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</si>
  <si>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</si>
  <si>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</si>
  <si>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</si>
  <si>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</si>
  <si>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</si>
  <si>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</si>
  <si>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</si>
  <si>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</si>
  <si>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</si>
  <si>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</si>
  <si>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</si>
  <si>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</si>
  <si>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</si>
  <si>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</si>
  <si>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</si>
  <si>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</si>
  <si>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</si>
  <si>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</si>
  <si>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</si>
  <si>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</si>
  <si>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</si>
  <si>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</si>
  <si>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</si>
  <si>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</si>
  <si>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</si>
  <si>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</si>
  <si>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</si>
  <si>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</si>
  <si>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</si>
  <si>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</si>
  <si>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</si>
  <si>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</si>
  <si>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</si>
  <si>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</si>
  <si>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</si>
  <si>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</si>
  <si>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</si>
  <si>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</si>
  <si>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</si>
  <si>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</si>
  <si>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</si>
  <si>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</si>
  <si>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</si>
  <si>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</si>
  <si>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</si>
  <si>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</si>
  <si>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</si>
  <si>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</si>
  <si>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</si>
  <si>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</si>
  <si>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</si>
  <si>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</si>
  <si>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</si>
  <si>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</si>
  <si>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</si>
  <si>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</si>
  <si>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</si>
  <si>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</si>
  <si>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</si>
  <si>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</si>
  <si>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</si>
  <si>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</si>
  <si>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</si>
  <si>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</si>
  <si>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</si>
  <si>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</si>
  <si>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</si>
  <si>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</si>
  <si>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</si>
  <si>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</si>
  <si>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</si>
  <si>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</si>
  <si>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</si>
  <si>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</si>
  <si>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</si>
  <si>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</si>
  <si>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</si>
  <si>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</si>
  <si>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</si>
  <si>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</si>
  <si>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</si>
  <si>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</si>
  <si>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</si>
  <si>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</si>
  <si>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</si>
  <si>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</si>
  <si>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</si>
  <si>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</si>
  <si>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</si>
  <si>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</si>
  <si>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</si>
  <si>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</si>
  <si>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</si>
  <si>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</si>
  <si>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</si>
  <si>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</si>
  <si>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</si>
  <si>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</si>
  <si>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</si>
  <si>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</si>
  <si>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</si>
  <si>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</si>
  <si>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</si>
  <si>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</si>
  <si>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</si>
  <si>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</si>
  <si>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</si>
  <si>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</si>
  <si>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</si>
  <si>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</si>
  <si>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</si>
  <si>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</si>
  <si>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</si>
  <si>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</si>
  <si>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</si>
  <si>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</si>
  <si>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</si>
  <si>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</si>
  <si>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</si>
  <si>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</si>
  <si>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</si>
  <si>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</si>
  <si>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</si>
  <si>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</si>
  <si>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</si>
  <si>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</si>
  <si>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</si>
  <si>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</si>
  <si>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</si>
  <si>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</si>
  <si>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</si>
  <si>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</si>
  <si>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</si>
  <si>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</si>
  <si>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</si>
  <si>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</si>
  <si>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</si>
  <si>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</si>
  <si>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</si>
  <si>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</si>
  <si>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</si>
  <si>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</si>
  <si>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</si>
  <si>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</si>
  <si>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</si>
  <si>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</si>
  <si>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</si>
  <si>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</si>
  <si>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</si>
  <si>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</si>
  <si>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</si>
  <si>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</si>
  <si>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</si>
  <si>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</si>
  <si>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</si>
  <si>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</si>
  <si>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</si>
  <si>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</si>
  <si>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</si>
  <si>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</si>
  <si>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</si>
  <si>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</si>
  <si>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</si>
  <si>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</si>
  <si>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</si>
  <si>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</si>
  <si>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</si>
  <si>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</si>
  <si>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</si>
  <si>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</si>
  <si>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</si>
  <si>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</si>
  <si>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</si>
  <si>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</si>
  <si>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</si>
  <si>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</si>
  <si>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</si>
  <si>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</si>
  <si>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</si>
  <si>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</si>
  <si>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</si>
  <si>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</si>
  <si>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</si>
  <si>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</si>
  <si>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</si>
  <si>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</si>
  <si>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</si>
  <si>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</si>
  <si>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</si>
  <si>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</si>
  <si>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</si>
  <si>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</si>
  <si>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</si>
  <si>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</si>
  <si>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</si>
  <si>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</si>
  <si>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</si>
  <si>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</si>
  <si>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</si>
  <si>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</si>
  <si>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</si>
  <si>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</si>
  <si>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</si>
  <si>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</si>
  <si>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</si>
  <si>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</si>
  <si>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</si>
  <si>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</si>
  <si>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</si>
  <si>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</si>
  <si>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</si>
  <si>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</si>
  <si>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</si>
  <si>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</si>
  <si>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</si>
  <si>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</si>
  <si>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</si>
  <si>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</si>
  <si>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</si>
  <si>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</si>
  <si>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</si>
  <si>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</si>
  <si>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</si>
  <si>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</si>
  <si>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</si>
  <si>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</si>
  <si>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</si>
  <si>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</si>
  <si>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</si>
  <si>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</si>
  <si>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</si>
  <si>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</si>
  <si>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</si>
  <si>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</si>
  <si>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</si>
  <si>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</si>
  <si>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</si>
  <si>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</si>
  <si>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</si>
  <si>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</si>
  <si>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</si>
  <si>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</si>
  <si>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</si>
  <si>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</si>
  <si>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</si>
  <si>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</si>
  <si>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</si>
  <si>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</si>
  <si>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</si>
  <si>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</si>
  <si>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</si>
  <si>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</si>
  <si>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</si>
  <si>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</si>
  <si>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</si>
  <si>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</si>
  <si>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</si>
  <si>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</si>
  <si>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</si>
  <si>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</si>
  <si>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</si>
  <si>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</si>
  <si>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</si>
  <si>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</si>
  <si>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</si>
  <si>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</si>
  <si>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</si>
  <si>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</si>
  <si>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</si>
  <si>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</si>
  <si>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</si>
  <si>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</si>
  <si>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</si>
  <si>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</si>
  <si>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</si>
  <si>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</si>
  <si>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</si>
  <si>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</si>
  <si>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</si>
  <si>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</si>
  <si>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</si>
  <si>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</si>
  <si>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</si>
  <si>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</si>
  <si>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</si>
  <si>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</si>
  <si>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</si>
  <si>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</si>
  <si>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</si>
  <si>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</si>
  <si>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</si>
  <si>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</si>
  <si>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</si>
  <si>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</si>
  <si>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</si>
  <si>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</si>
  <si>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</si>
  <si>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</si>
  <si>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</si>
  <si>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</si>
  <si>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</si>
  <si>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</si>
  <si>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</si>
  <si>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</si>
  <si>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</si>
  <si>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</si>
  <si>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</si>
  <si>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</si>
  <si>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</si>
  <si>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</si>
  <si>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</si>
  <si>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</si>
  <si>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</si>
  <si>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</si>
  <si>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</si>
  <si>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</si>
  <si>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</si>
  <si>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</si>
  <si>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</si>
  <si>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</si>
  <si>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</si>
  <si>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</si>
  <si>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</si>
  <si>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</si>
  <si>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</si>
  <si>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</si>
  <si>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</si>
  <si>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</si>
  <si>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</si>
  <si>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</si>
  <si>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</si>
  <si>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</si>
  <si>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</si>
  <si>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</si>
  <si>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</si>
  <si>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</si>
  <si>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</si>
  <si>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</si>
  <si>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</si>
  <si>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</si>
  <si>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</si>
  <si>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</si>
  <si>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</si>
  <si>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</si>
  <si>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</si>
  <si>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</si>
  <si>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</si>
  <si>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</si>
  <si>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</si>
  <si>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</si>
  <si>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</si>
  <si>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</si>
  <si>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</si>
  <si>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</si>
  <si>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</si>
  <si>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</si>
  <si>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</si>
  <si>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</si>
  <si>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</si>
  <si>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</si>
  <si>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</si>
  <si>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</si>
  <si>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</si>
  <si>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</si>
  <si>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</si>
  <si>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</si>
  <si>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</si>
  <si>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</si>
  <si>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</si>
  <si>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</si>
  <si>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</si>
  <si>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</si>
  <si>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</si>
  <si>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</si>
  <si>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</si>
  <si>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</si>
  <si>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</si>
  <si>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</si>
  <si>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</si>
  <si>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</si>
  <si>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</si>
  <si>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</si>
  <si>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</si>
  <si>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</si>
  <si>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</si>
  <si>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</si>
  <si>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</si>
  <si>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</si>
  <si>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</si>
  <si>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</si>
  <si>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</si>
  <si>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</si>
  <si>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</si>
  <si>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</si>
  <si>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</si>
  <si>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</si>
  <si>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</si>
  <si>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</si>
  <si>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</si>
  <si>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</si>
  <si>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</si>
  <si>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</si>
  <si>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</si>
  <si>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</si>
  <si>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</si>
  <si>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</si>
  <si>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</si>
  <si>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</si>
  <si>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</si>
  <si>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</si>
  <si>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</si>
  <si>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</si>
  <si>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</si>
  <si>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</si>
  <si>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</si>
  <si>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</si>
  <si>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</si>
  <si>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</si>
  <si>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</si>
  <si>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</si>
  <si>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</si>
  <si>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</si>
  <si>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</si>
  <si>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</si>
  <si>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</si>
  <si>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</si>
  <si>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</si>
  <si>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</si>
  <si>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</si>
  <si>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</si>
  <si>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</si>
  <si>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</si>
  <si>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</si>
  <si>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</si>
  <si>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</si>
  <si>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</si>
  <si>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</si>
  <si>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</si>
  <si>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</si>
  <si>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</si>
  <si>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</si>
  <si>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</si>
  <si>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</si>
  <si>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</si>
  <si>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</si>
  <si>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</si>
  <si>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</si>
  <si>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</si>
  <si>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</si>
  <si>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</si>
  <si>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</si>
  <si>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</si>
  <si>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</si>
  <si>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</si>
  <si>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</si>
  <si>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</si>
  <si>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</si>
  <si>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</si>
  <si>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</si>
  <si>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</si>
  <si>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</si>
  <si>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</si>
  <si>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</si>
  <si>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</si>
  <si>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</si>
  <si>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</si>
  <si>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</si>
  <si>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</si>
  <si>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</si>
  <si>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</si>
  <si>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</si>
  <si>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</si>
  <si>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</si>
  <si>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</si>
  <si>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</si>
  <si>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</si>
  <si>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</si>
  <si>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</si>
  <si>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</si>
  <si>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</si>
  <si>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</si>
  <si>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</si>
  <si>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</si>
  <si>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</si>
  <si>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</si>
  <si>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</si>
  <si>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</si>
  <si>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</si>
  <si>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</si>
  <si>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</si>
  <si>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</si>
  <si>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</si>
  <si>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</si>
  <si>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</si>
  <si>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</si>
  <si>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</si>
  <si>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</si>
  <si>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</si>
  <si>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</si>
  <si>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</si>
  <si>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</si>
  <si>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</si>
  <si>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</si>
  <si>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</si>
  <si>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</si>
  <si>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</si>
  <si>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</si>
  <si>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</si>
  <si>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</si>
  <si>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</si>
  <si>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</si>
  <si>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</si>
  <si>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</si>
  <si>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</si>
  <si>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</si>
  <si>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</si>
  <si>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</si>
  <si>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</si>
  <si>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</si>
  <si>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</si>
  <si>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</si>
  <si>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</si>
  <si>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</si>
  <si>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</si>
  <si>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</si>
  <si>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</si>
  <si>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</si>
  <si>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</si>
  <si>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</si>
  <si>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</si>
  <si>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</si>
  <si>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</si>
  <si>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</si>
  <si>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</si>
  <si>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</si>
  <si>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</si>
  <si>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</si>
  <si>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</si>
  <si>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</si>
  <si>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</si>
  <si>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</si>
  <si>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</si>
  <si>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</si>
  <si>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</si>
  <si>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</si>
  <si>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</si>
  <si>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</si>
  <si>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</si>
  <si>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</si>
  <si>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</si>
  <si>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</si>
  <si>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</si>
  <si>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</si>
  <si>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</si>
  <si>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</si>
  <si>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</si>
  <si>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</si>
  <si>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</si>
  <si>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</si>
  <si>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</si>
  <si>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</si>
  <si>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</si>
  <si>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</si>
  <si>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</si>
  <si>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</si>
  <si>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</si>
  <si>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</si>
  <si>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</si>
  <si>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</si>
  <si>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</si>
  <si>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</si>
  <si>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</si>
  <si>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</si>
  <si>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</si>
  <si>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</si>
  <si>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</si>
  <si>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</si>
  <si>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</si>
  <si>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</si>
  <si>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</si>
  <si>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</si>
  <si>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</si>
  <si>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</si>
  <si>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</si>
  <si>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</si>
  <si>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</si>
  <si>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</si>
  <si>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</si>
  <si>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</si>
  <si>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</si>
  <si>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</si>
  <si>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</si>
  <si>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</si>
  <si>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</si>
  <si>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</si>
  <si>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</si>
  <si>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</si>
  <si>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</si>
  <si>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</si>
  <si>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</si>
  <si>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</si>
  <si>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</si>
  <si>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</si>
  <si>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</si>
  <si>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</si>
  <si>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</si>
  <si>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</si>
  <si>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</si>
  <si>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</si>
  <si>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</si>
  <si>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</si>
  <si>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</si>
  <si>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</si>
  <si>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</si>
  <si>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</si>
  <si>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</si>
  <si>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</si>
  <si>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</si>
  <si>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</si>
  <si>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</si>
  <si>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</si>
  <si>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</si>
  <si>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</si>
  <si>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</si>
  <si>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</si>
  <si>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</si>
  <si>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</si>
  <si>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</si>
  <si>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</si>
  <si>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</si>
  <si>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</si>
  <si>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</si>
  <si>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</si>
  <si>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</si>
  <si>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</si>
  <si>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</si>
  <si>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</si>
  <si>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</si>
  <si>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</si>
  <si>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</si>
  <si>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</si>
  <si>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</si>
  <si>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</si>
  <si>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</si>
  <si>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</si>
  <si>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</si>
  <si>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</si>
  <si>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</si>
  <si>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</si>
  <si>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</si>
  <si>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</si>
  <si>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</si>
  <si>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</si>
  <si>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</si>
  <si>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</si>
  <si>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</si>
  <si>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</si>
  <si>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</si>
  <si>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</si>
  <si>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</si>
  <si>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</si>
  <si>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</si>
  <si>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</si>
  <si>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</si>
  <si>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</si>
  <si>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</si>
  <si>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</si>
  <si>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</si>
  <si>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</si>
  <si>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</si>
  <si>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</si>
  <si>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</si>
  <si>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</si>
  <si>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</si>
  <si>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</si>
  <si>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</si>
  <si>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</si>
  <si>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</si>
  <si>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</si>
  <si>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</si>
  <si>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</si>
  <si>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</si>
  <si>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</si>
  <si>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</si>
  <si>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</si>
  <si>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</si>
  <si>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</si>
  <si>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</si>
  <si>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</si>
  <si>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</si>
  <si>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</si>
  <si>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</si>
  <si>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</si>
  <si>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</si>
  <si>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</si>
  <si>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</si>
  <si>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</si>
  <si>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</si>
  <si>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</si>
  <si>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</si>
  <si>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</si>
  <si>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</si>
  <si>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</si>
  <si>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</si>
  <si>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</si>
  <si>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</si>
  <si>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</si>
  <si>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</si>
  <si>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</si>
  <si>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</si>
  <si>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</si>
  <si>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</si>
  <si>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</si>
  <si>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</si>
  <si>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</si>
  <si>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</si>
  <si>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</si>
  <si>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</si>
  <si>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</si>
  <si>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</si>
  <si>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</si>
  <si>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</si>
  <si>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</si>
  <si>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</si>
  <si>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</si>
  <si>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</si>
  <si>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</si>
  <si>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</si>
  <si>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</si>
  <si>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</si>
  <si>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</si>
  <si>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</si>
  <si>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</si>
  <si>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</si>
  <si>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</si>
  <si>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</si>
  <si>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</si>
  <si>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</si>
  <si>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</si>
  <si>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</si>
  <si>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</si>
  <si>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</si>
  <si>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</si>
  <si>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</si>
  <si>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</si>
  <si>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</si>
  <si>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</si>
  <si>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</si>
  <si>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</si>
  <si>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</si>
  <si>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</si>
  <si>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</si>
  <si>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</si>
  <si>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</si>
  <si>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</si>
  <si>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</si>
  <si>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</si>
  <si>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</si>
  <si>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</si>
  <si>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</si>
  <si>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</si>
  <si>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</si>
  <si>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</si>
  <si>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</si>
  <si>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</si>
  <si>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</si>
  <si>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</si>
  <si>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</si>
  <si>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</si>
  <si>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</si>
  <si>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</si>
  <si>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</si>
  <si>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</si>
  <si>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</si>
  <si>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</si>
  <si>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</si>
  <si>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</si>
  <si>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</si>
  <si>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</si>
  <si>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</si>
  <si>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</si>
  <si>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</si>
  <si>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</si>
  <si>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</si>
  <si>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</si>
  <si>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</si>
  <si>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</si>
  <si>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</si>
  <si>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</si>
  <si>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</si>
  <si>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</si>
  <si>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</si>
  <si>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</si>
  <si>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</si>
  <si>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</si>
  <si>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</si>
  <si>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</si>
  <si>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</si>
  <si>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</si>
  <si>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</si>
  <si>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</si>
  <si>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</si>
  <si>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</si>
  <si>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</si>
  <si>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</si>
  <si>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</si>
  <si>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</si>
  <si>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</si>
  <si>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</si>
  <si>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</si>
  <si>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</si>
  <si>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</si>
  <si>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</si>
  <si>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</si>
  <si>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</si>
  <si>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</si>
  <si>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</si>
  <si>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</si>
  <si>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</si>
  <si>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</si>
  <si>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</si>
  <si>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</si>
  <si>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</si>
  <si>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</si>
  <si>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</si>
  <si>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</si>
  <si>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</si>
  <si>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</si>
  <si>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</si>
  <si>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</si>
  <si>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</si>
  <si>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</si>
  <si>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</si>
  <si>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</si>
  <si>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</si>
  <si>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</si>
  <si>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</si>
  <si>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</si>
  <si>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</si>
  <si>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</si>
  <si>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</si>
  <si>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</si>
  <si>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</si>
  <si>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</si>
  <si>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</si>
  <si>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</si>
  <si>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</si>
  <si>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</si>
  <si>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</si>
  <si>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</si>
  <si>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</si>
  <si>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</si>
  <si>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</si>
  <si>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</si>
  <si>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</si>
  <si>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</si>
  <si>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</si>
  <si>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</si>
  <si>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</si>
  <si>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</si>
  <si>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</si>
  <si>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</si>
  <si>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</si>
  <si>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</si>
  <si>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</si>
  <si>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</si>
  <si>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</si>
  <si>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</si>
  <si>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</si>
  <si>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</si>
  <si>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</si>
  <si>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</si>
  <si>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</si>
  <si>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</si>
  <si>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</si>
  <si>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</si>
  <si>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</si>
  <si>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</si>
  <si>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</si>
  <si>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</si>
  <si>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</si>
  <si>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</si>
  <si>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</si>
  <si>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</si>
  <si>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</si>
  <si>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</si>
  <si>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</si>
  <si>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</si>
  <si>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</si>
  <si>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</si>
  <si>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</si>
  <si>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</si>
  <si>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</si>
  <si>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</si>
  <si>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</si>
  <si>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</si>
  <si>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</si>
  <si>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</si>
  <si>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</si>
  <si>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</si>
  <si>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</si>
  <si>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</si>
  <si>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</si>
  <si>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</si>
  <si>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</si>
  <si>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</si>
  <si>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</si>
  <si>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</si>
  <si>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</si>
  <si>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</si>
  <si>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</si>
  <si>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</si>
  <si>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</si>
  <si>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</si>
  <si>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</si>
  <si>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</si>
  <si>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</si>
  <si>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</si>
  <si>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</si>
  <si>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</si>
  <si>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</si>
  <si>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</si>
  <si>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</si>
  <si>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</si>
  <si>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</si>
  <si>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</si>
  <si>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</si>
  <si>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</si>
  <si>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</si>
  <si>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</si>
  <si>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</si>
  <si>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</si>
  <si>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</si>
  <si>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</si>
  <si>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</si>
  <si>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</si>
  <si>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</si>
  <si>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</si>
  <si>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</si>
  <si>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</si>
  <si>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</si>
  <si>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</si>
  <si>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</si>
  <si>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</si>
  <si>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</si>
  <si>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</si>
  <si>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</si>
  <si>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</si>
  <si>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</si>
  <si>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</si>
  <si>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</si>
  <si>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</si>
  <si>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</si>
  <si>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</si>
  <si>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</si>
  <si>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</si>
  <si>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</si>
  <si>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</si>
  <si>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</si>
  <si>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</si>
  <si>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</si>
  <si>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</si>
  <si>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</si>
  <si>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</si>
  <si>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</si>
  <si>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</si>
  <si>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</si>
  <si>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</si>
  <si>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</si>
  <si>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</si>
  <si>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</si>
  <si>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</si>
  <si>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</si>
  <si>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</si>
  <si>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</si>
  <si>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</si>
  <si>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</si>
  <si>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</si>
  <si>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</si>
  <si>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</si>
  <si>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</si>
  <si>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</si>
  <si>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</si>
  <si>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</si>
  <si>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</si>
  <si>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</si>
  <si>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</si>
  <si>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</si>
  <si>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</si>
  <si>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</si>
  <si>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</si>
  <si>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</si>
  <si>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</si>
  <si>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</si>
  <si>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</si>
  <si>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</si>
  <si>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</si>
  <si>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</si>
  <si>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</si>
  <si>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</si>
  <si>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</si>
  <si>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</si>
  <si>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</si>
  <si>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</si>
  <si>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</si>
  <si>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</si>
  <si>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</si>
  <si>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</si>
  <si>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</si>
  <si>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</si>
  <si>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</si>
  <si>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</si>
  <si>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</si>
  <si>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</si>
  <si>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</si>
  <si>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</si>
  <si>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</si>
  <si>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</si>
  <si>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</si>
  <si>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</si>
  <si>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</si>
  <si>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</si>
  <si>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</si>
  <si>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</si>
  <si>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</si>
  <si>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</si>
  <si>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</si>
  <si>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</si>
  <si>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</si>
  <si>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</si>
  <si>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</si>
  <si>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</si>
  <si>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</si>
  <si>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</si>
  <si>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</si>
  <si>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</si>
  <si>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</si>
  <si>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</si>
  <si>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</si>
  <si>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</si>
  <si>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</si>
  <si>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</si>
  <si>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</si>
  <si>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</si>
  <si>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</si>
  <si>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</si>
  <si>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</si>
  <si>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</si>
  <si>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</si>
  <si>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</si>
  <si>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</si>
  <si>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</si>
  <si>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</si>
  <si>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</si>
  <si>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</si>
  <si>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</si>
  <si>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</si>
  <si>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</si>
  <si>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</si>
  <si>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</si>
  <si>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</si>
  <si>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</si>
  <si>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</si>
  <si>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</si>
  <si>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</si>
  <si>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</si>
  <si>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</si>
  <si>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</si>
  <si>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</si>
  <si>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</si>
  <si>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</si>
  <si>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</si>
  <si>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</si>
  <si>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</si>
  <si>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</si>
  <si>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</si>
  <si>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</si>
  <si>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</si>
  <si>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</si>
  <si>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</si>
  <si>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</si>
  <si>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</si>
  <si>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</si>
  <si>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</si>
  <si>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</si>
  <si>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</si>
  <si>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</si>
  <si>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</si>
  <si>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</si>
  <si>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</si>
  <si>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</si>
  <si>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</si>
  <si>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</si>
  <si>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</si>
  <si>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</si>
  <si>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</si>
  <si>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</si>
  <si>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</si>
  <si>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</si>
  <si>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</si>
  <si>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</si>
  <si>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</si>
  <si>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</si>
  <si>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</si>
  <si>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</si>
  <si>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</si>
  <si>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</si>
  <si>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</si>
  <si>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</si>
  <si>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</si>
  <si>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</si>
  <si>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</si>
  <si>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</si>
  <si>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</si>
  <si>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</si>
  <si>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</si>
  <si>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</si>
  <si>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</si>
  <si>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</si>
  <si>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</si>
  <si>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</si>
  <si>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</si>
  <si>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</si>
  <si>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</si>
  <si>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</si>
  <si>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</si>
  <si>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</si>
  <si>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</si>
  <si>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</si>
  <si>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</si>
  <si>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</si>
  <si>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</si>
  <si>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</si>
  <si>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</si>
  <si>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</si>
  <si>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</si>
  <si>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</si>
  <si>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</si>
  <si>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</si>
  <si>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</si>
  <si>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</si>
  <si>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</si>
  <si>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</si>
  <si>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</si>
  <si>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</si>
  <si>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</si>
  <si>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</si>
  <si>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</si>
  <si>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</si>
  <si>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</si>
  <si>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</si>
  <si>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</si>
  <si>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</si>
  <si>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</si>
  <si>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</si>
  <si>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</si>
  <si>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</si>
  <si>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</si>
  <si>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</si>
  <si>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</si>
  <si>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</si>
  <si>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</si>
  <si>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</si>
  <si>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</si>
  <si>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</si>
  <si>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</si>
  <si>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</si>
  <si>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</si>
  <si>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</si>
  <si>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</si>
  <si>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</si>
  <si>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</si>
  <si>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</si>
  <si>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</si>
  <si>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</si>
  <si>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</si>
  <si>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</si>
  <si>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</si>
  <si>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</si>
  <si>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</si>
  <si>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</si>
  <si>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</si>
  <si>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</si>
  <si>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</si>
  <si>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</si>
  <si>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</si>
  <si>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</si>
  <si>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</si>
  <si>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</si>
  <si>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</si>
  <si>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</si>
  <si>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</si>
  <si>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</si>
  <si>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</si>
  <si>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</si>
  <si>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</si>
  <si>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</si>
  <si>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</si>
  <si>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</si>
  <si>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</si>
  <si>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</si>
  <si>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</si>
  <si>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</si>
  <si>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</si>
  <si>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</si>
  <si>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</si>
  <si>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</si>
  <si>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</si>
  <si>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</si>
  <si>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</si>
  <si>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</si>
  <si>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</si>
  <si>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</si>
  <si>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</si>
  <si>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</si>
  <si>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</si>
  <si>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</si>
  <si>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</si>
  <si>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</si>
  <si>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</si>
  <si>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</si>
  <si>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</si>
  <si>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</si>
  <si>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</si>
  <si>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</si>
  <si>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</si>
  <si>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</si>
  <si>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</si>
  <si>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</si>
  <si>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</si>
  <si>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</si>
  <si>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</si>
  <si>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</si>
  <si>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</si>
  <si>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</si>
  <si>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</si>
  <si>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</si>
  <si>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</si>
  <si>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</si>
  <si>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</si>
  <si>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</si>
  <si>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</si>
  <si>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</si>
  <si>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</si>
  <si>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</si>
  <si>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</si>
  <si>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</si>
  <si>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</si>
  <si>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</si>
  <si>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</si>
  <si>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</si>
  <si>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</si>
  <si>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</si>
  <si>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</si>
  <si>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</si>
  <si>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</si>
  <si>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</si>
  <si>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</si>
  <si>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</si>
  <si>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</si>
  <si>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</si>
  <si>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</si>
  <si>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</si>
  <si>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</si>
  <si>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</si>
  <si>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</si>
  <si>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</si>
  <si>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</si>
  <si>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</si>
  <si>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</si>
  <si>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</si>
  <si>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</si>
  <si>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</si>
  <si>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</si>
  <si>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</si>
  <si>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</si>
  <si>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</si>
  <si>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</si>
  <si>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</si>
  <si>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</si>
  <si>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</si>
  <si>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</si>
  <si>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</si>
  <si>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</si>
  <si>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</si>
  <si>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</si>
  <si>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</si>
  <si>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</si>
  <si>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</si>
  <si>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</si>
  <si>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</si>
  <si>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</si>
  <si>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</si>
  <si>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</si>
  <si>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</si>
  <si>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</si>
  <si>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</si>
  <si>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</si>
  <si>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</si>
  <si>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</si>
  <si>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</si>
  <si>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</si>
  <si>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</si>
  <si>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</si>
  <si>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</si>
  <si>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</si>
  <si>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</si>
  <si>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</si>
  <si>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</si>
  <si>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</si>
  <si>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</si>
  <si>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</si>
  <si>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</si>
  <si>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</si>
  <si>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</si>
  <si>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</si>
  <si>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</si>
  <si>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</si>
  <si>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</si>
  <si>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</si>
  <si>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</si>
  <si>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</si>
  <si>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</si>
  <si>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</si>
  <si>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</si>
  <si>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</si>
  <si>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</si>
  <si>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</si>
  <si>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</si>
  <si>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</si>
  <si>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</si>
  <si>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</si>
  <si>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</si>
  <si>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</si>
  <si>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</si>
  <si>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</si>
  <si>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</si>
  <si>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</si>
  <si>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</si>
  <si>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</si>
  <si>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</si>
  <si>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</si>
  <si>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</si>
  <si>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</si>
  <si>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</si>
  <si>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</si>
  <si>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</si>
  <si>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</si>
  <si>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</si>
  <si>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</si>
  <si>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</si>
  <si>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</si>
  <si>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</si>
  <si>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</si>
  <si>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</si>
  <si>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</si>
  <si>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</si>
  <si>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</si>
  <si>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</si>
  <si>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</si>
  <si>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</si>
  <si>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</si>
  <si>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</si>
  <si>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</si>
  <si>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</si>
  <si>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</si>
  <si>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</si>
  <si>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</si>
  <si>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</si>
  <si>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</si>
  <si>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</si>
  <si>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</si>
  <si>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</si>
  <si>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</si>
  <si>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</si>
  <si>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</si>
  <si>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</si>
  <si>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</si>
  <si>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</si>
  <si>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</si>
  <si>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</si>
  <si>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</si>
  <si>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</si>
  <si>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</si>
  <si>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</si>
  <si>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</si>
  <si>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</si>
  <si>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</si>
  <si>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</si>
  <si>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</si>
  <si>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</si>
  <si>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</si>
  <si>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</si>
  <si>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</si>
  <si>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</si>
  <si>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</si>
  <si>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</si>
  <si>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</si>
  <si>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</si>
  <si>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</si>
  <si>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</si>
  <si>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</si>
  <si>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</si>
  <si>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</si>
  <si>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</si>
  <si>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</si>
  <si>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</si>
  <si>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</si>
  <si>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</si>
  <si>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</si>
  <si>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</si>
  <si>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</si>
  <si>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</si>
  <si>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</si>
  <si>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</si>
  <si>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</si>
  <si>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</si>
  <si>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</si>
  <si>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</si>
  <si>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</si>
  <si>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</si>
  <si>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</si>
  <si>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</si>
  <si>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</si>
  <si>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</si>
  <si>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</si>
  <si>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</si>
  <si>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</si>
  <si>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</si>
  <si>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</si>
  <si>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</si>
  <si>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</si>
  <si>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</si>
  <si>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</si>
  <si>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</si>
  <si>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</si>
  <si>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</si>
  <si>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</si>
  <si>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</si>
  <si>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</si>
  <si>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</si>
  <si>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</si>
  <si>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</si>
  <si>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</si>
  <si>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</si>
  <si>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</si>
  <si>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</si>
  <si>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</si>
  <si>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</si>
  <si>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</si>
  <si>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</si>
  <si>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</si>
  <si>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</si>
  <si>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</si>
  <si>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</si>
  <si>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</si>
  <si>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</si>
  <si>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</si>
  <si>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</si>
  <si>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</si>
  <si>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</si>
  <si>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</si>
  <si>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</si>
  <si>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</si>
  <si>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</si>
  <si>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</si>
  <si>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</si>
  <si>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</si>
  <si>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</si>
  <si>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</si>
  <si>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</si>
  <si>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</si>
  <si>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</si>
  <si>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</si>
  <si>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</si>
  <si>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</si>
  <si>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</si>
  <si>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</si>
  <si>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</si>
  <si>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</si>
  <si>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</si>
  <si>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</si>
  <si>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</si>
  <si>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</si>
  <si>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</si>
  <si>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</si>
  <si>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</si>
  <si>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</si>
  <si>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</si>
  <si>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</si>
  <si>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</si>
  <si>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</si>
  <si>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</si>
  <si>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</si>
  <si>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</si>
  <si>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</si>
  <si>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</si>
  <si>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</si>
  <si>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</si>
  <si>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</si>
  <si>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</si>
  <si>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</si>
  <si>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</si>
  <si>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</si>
  <si>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</si>
  <si>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</si>
  <si>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</si>
  <si>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</si>
  <si>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</si>
  <si>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</si>
  <si>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</si>
  <si>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</si>
  <si>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</si>
  <si>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</si>
  <si>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</si>
  <si>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</si>
  <si>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</si>
  <si>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</si>
  <si>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</si>
  <si>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</si>
  <si>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</si>
  <si>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</si>
  <si>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</si>
  <si>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</si>
  <si>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</si>
  <si>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</si>
  <si>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</si>
  <si>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</si>
  <si>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</si>
  <si>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</si>
  <si>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</si>
  <si>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</si>
  <si>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</si>
  <si>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</si>
  <si>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</si>
  <si>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</si>
  <si>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</si>
  <si>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</si>
  <si>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</si>
  <si>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</si>
  <si>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</si>
  <si>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</si>
  <si>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</si>
  <si>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</si>
  <si>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</si>
  <si>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</si>
  <si>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</si>
  <si>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</si>
  <si>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</si>
  <si>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</si>
  <si>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</si>
  <si>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</si>
  <si>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</si>
  <si>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</si>
  <si>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</si>
  <si>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</si>
  <si>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</si>
  <si>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</si>
  <si>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</si>
  <si>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</si>
  <si>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</si>
  <si>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</si>
  <si>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</si>
  <si>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</si>
  <si>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</si>
  <si>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</si>
  <si>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</si>
  <si>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</si>
  <si>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</si>
  <si>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</si>
  <si>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</si>
  <si>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</si>
  <si>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</si>
  <si>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</si>
  <si>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</si>
  <si>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</si>
  <si>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</si>
  <si>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</si>
  <si>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</si>
  <si>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</si>
  <si>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</si>
  <si>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</si>
  <si>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</si>
  <si>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</si>
  <si>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</si>
  <si>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</si>
  <si>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</si>
  <si>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</si>
  <si>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</si>
  <si>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</si>
  <si>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</si>
  <si>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</si>
  <si>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</si>
  <si>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</si>
  <si>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</si>
  <si>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</si>
  <si>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</si>
  <si>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</si>
  <si>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</si>
  <si>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</si>
  <si>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</si>
  <si>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</si>
  <si>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</si>
  <si>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</si>
  <si>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</si>
  <si>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</si>
  <si>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</si>
  <si>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</si>
  <si>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</si>
  <si>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</si>
  <si>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</si>
  <si>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</si>
  <si>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</si>
  <si>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</si>
  <si>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</si>
  <si>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</si>
  <si>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</si>
  <si>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</si>
  <si>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</si>
  <si>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</si>
  <si>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</si>
  <si>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</si>
  <si>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</si>
  <si>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</si>
  <si>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</si>
  <si>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</si>
  <si>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</si>
  <si>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</si>
  <si>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</si>
  <si>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</si>
  <si>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</si>
  <si>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</si>
  <si>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</si>
  <si>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</si>
  <si>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</si>
  <si>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</si>
  <si>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</si>
  <si>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</si>
  <si>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</si>
  <si>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</si>
  <si>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</si>
  <si>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</si>
  <si>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</si>
  <si>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</si>
  <si>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</si>
  <si>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</si>
  <si>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</si>
  <si>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</si>
  <si>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</si>
  <si>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</si>
  <si>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</si>
  <si>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</si>
  <si>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</si>
  <si>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</si>
  <si>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</si>
  <si>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</si>
  <si>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</si>
  <si>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</si>
  <si>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</si>
  <si>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</si>
  <si>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</si>
  <si>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</si>
  <si>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</si>
  <si>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</si>
  <si>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</si>
  <si>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</si>
  <si>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</si>
  <si>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</si>
  <si>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</si>
  <si>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</si>
  <si>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</si>
  <si>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</si>
  <si>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</si>
  <si>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</si>
  <si>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</si>
  <si>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</si>
  <si>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</si>
  <si>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</si>
  <si>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</si>
  <si>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</si>
  <si>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</si>
  <si>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</si>
  <si>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</si>
  <si>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</si>
  <si>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</si>
  <si>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</si>
  <si>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</si>
  <si>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</si>
  <si>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</si>
  <si>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</si>
  <si>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</si>
  <si>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</si>
  <si>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</si>
  <si>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</si>
  <si>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</si>
  <si>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</si>
  <si>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</si>
  <si>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</si>
  <si>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</si>
  <si>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</si>
  <si>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</si>
  <si>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</si>
  <si>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</si>
  <si>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</si>
  <si>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</si>
  <si>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</si>
  <si>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</si>
  <si>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Lache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</si>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</sst>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193B5BAD-3415-4825-83E1-27A83EC8C304}"/>
    <cellStyle name="Bad 2" xfId="7" xr:uid="{B3F1EC98-40DC-44FF-889B-8D3587AE2930}"/>
    <cellStyle name="Calculation 2" xfId="10" xr:uid="{46B178D1-08E0-4E26-B2F4-9DAE162869A5}"/>
    <cellStyle name="Normal" xfId="0" builtinId="0"/>
    <cellStyle name="Normal 10" xfId="8" xr:uid="{B106F306-5ABF-4FDB-8C4F-52A6A9EA9113}"/>
    <cellStyle name="Normal 2" xfId="1" xr:uid="{25753850-7C40-47F8-9475-C233534F3AD3}"/>
    <cellStyle name="Normal 2 2" xfId="2" xr:uid="{BA4989D2-1DFA-4E62-9AE5-E67ED8DF8623}"/>
    <cellStyle name="Normal 2 3" xfId="11" xr:uid="{80DDD536-4B6D-46DE-874E-EF357CF42C30}"/>
    <cellStyle name="Normal 6" xfId="6" xr:uid="{51F05904-B698-48B0-8EAF-BF3498E19583}"/>
    <cellStyle name="Normal 7" xfId="4" xr:uid="{9E29FBB5-5847-433B-8D02-2C23A2ECB6D0}"/>
    <cellStyle name="Percent 2" xfId="3" xr:uid="{53BDB057-6C71-47A6-851D-BE7985DF2458}"/>
    <cellStyle name="Percent 3" xfId="5" xr:uid="{2B1B9928-3767-46BA-AC13-85A266624264}"/>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D847-42C9-B0D1-5A984B1DEACE}"/>
              </c:ext>
            </c:extLst>
          </c:dPt>
          <c:dPt>
            <c:idx val="1"/>
            <c:bubble3D val="0"/>
            <c:spPr>
              <a:solidFill>
                <a:srgbClr val="F7EBD9"/>
              </a:solidFill>
            </c:spPr>
            <c:extLst>
              <c:ext xmlns:c16="http://schemas.microsoft.com/office/drawing/2014/chart" uri="{C3380CC4-5D6E-409C-BE32-E72D297353CC}">
                <c16:uniqueId val="{00000003-D847-42C9-B0D1-5A984B1DEACE}"/>
              </c:ext>
            </c:extLst>
          </c:dPt>
          <c:val>
            <c:numRef>
              <c:f>'Data - Overview'!$D$89:$D$90</c:f>
              <c:numCache>
                <c:formatCode>0%</c:formatCode>
                <c:ptCount val="2"/>
                <c:pt idx="0">
                  <c:v>0.28277981651376138</c:v>
                </c:pt>
                <c:pt idx="1">
                  <c:v>0.71722018348623862</c:v>
                </c:pt>
              </c:numCache>
            </c:numRef>
          </c:val>
          <c:extLst>
            <c:ext xmlns:c16="http://schemas.microsoft.com/office/drawing/2014/chart" uri="{C3380CC4-5D6E-409C-BE32-E72D297353CC}">
              <c16:uniqueId val="{00000004-D847-42C9-B0D1-5A984B1DEAC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8F6-4E46-A451-61A2032A584F}"/>
              </c:ext>
            </c:extLst>
          </c:dPt>
          <c:dPt>
            <c:idx val="1"/>
            <c:bubble3D val="0"/>
            <c:spPr>
              <a:solidFill>
                <a:srgbClr val="6C6F71"/>
              </a:solidFill>
            </c:spPr>
            <c:extLst>
              <c:ext xmlns:c16="http://schemas.microsoft.com/office/drawing/2014/chart" uri="{C3380CC4-5D6E-409C-BE32-E72D297353CC}">
                <c16:uniqueId val="{00000003-A8F6-4E46-A451-61A2032A584F}"/>
              </c:ext>
            </c:extLst>
          </c:dPt>
          <c:dPt>
            <c:idx val="2"/>
            <c:bubble3D val="0"/>
            <c:spPr>
              <a:solidFill>
                <a:srgbClr val="7A19C1"/>
              </a:solidFill>
            </c:spPr>
            <c:extLst>
              <c:ext xmlns:c16="http://schemas.microsoft.com/office/drawing/2014/chart" uri="{C3380CC4-5D6E-409C-BE32-E72D297353CC}">
                <c16:uniqueId val="{00000005-A8F6-4E46-A451-61A2032A584F}"/>
              </c:ext>
            </c:extLst>
          </c:dPt>
          <c:dPt>
            <c:idx val="3"/>
            <c:bubble3D val="0"/>
            <c:spPr>
              <a:solidFill>
                <a:srgbClr val="8CC119"/>
              </a:solidFill>
            </c:spPr>
            <c:extLst>
              <c:ext xmlns:c16="http://schemas.microsoft.com/office/drawing/2014/chart" uri="{C3380CC4-5D6E-409C-BE32-E72D297353CC}">
                <c16:uniqueId val="{00000007-A8F6-4E46-A451-61A2032A584F}"/>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8F6-4E46-A451-61A2032A584F}"/>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8F6-4E46-A451-61A2032A584F}"/>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8F6-4E46-A451-61A2032A584F}"/>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8F6-4E46-A451-61A2032A584F}"/>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A8F6-4E46-A451-61A2032A584F}"/>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95</c:v>
                </c:pt>
                <c:pt idx="1">
                  <c:v>1 
Index: 111</c:v>
                </c:pt>
                <c:pt idx="2">
                  <c:v>2 
Index: 111</c:v>
                </c:pt>
                <c:pt idx="3">
                  <c:v>3+ 
Index: 133</c:v>
                </c:pt>
              </c:strCache>
            </c:strRef>
          </c:cat>
          <c:val>
            <c:numRef>
              <c:f>'Data - Overview'!$D$128:$D$131</c:f>
              <c:numCache>
                <c:formatCode>0%</c:formatCode>
                <c:ptCount val="4"/>
                <c:pt idx="0">
                  <c:v>0.68961467889908246</c:v>
                </c:pt>
                <c:pt idx="1">
                  <c:v>0.1402110091743119</c:v>
                </c:pt>
                <c:pt idx="2">
                  <c:v>0.11764220183486236</c:v>
                </c:pt>
                <c:pt idx="3">
                  <c:v>5.2724770642201851E-2</c:v>
                </c:pt>
              </c:numCache>
            </c:numRef>
          </c:val>
          <c:extLst>
            <c:ext xmlns:c16="http://schemas.microsoft.com/office/drawing/2014/chart" uri="{C3380CC4-5D6E-409C-BE32-E72D297353CC}">
              <c16:uniqueId val="{00000009-A8F6-4E46-A451-61A2032A584F}"/>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F4D6-4318-AE60-285017E50ACD}"/>
              </c:ext>
            </c:extLst>
          </c:dPt>
          <c:dPt>
            <c:idx val="1"/>
            <c:bubble3D val="0"/>
            <c:spPr>
              <a:solidFill>
                <a:srgbClr val="6C6F71"/>
              </a:solidFill>
            </c:spPr>
            <c:extLst>
              <c:ext xmlns:c16="http://schemas.microsoft.com/office/drawing/2014/chart" uri="{C3380CC4-5D6E-409C-BE32-E72D297353CC}">
                <c16:uniqueId val="{00000003-F4D6-4318-AE60-285017E50ACD}"/>
              </c:ext>
            </c:extLst>
          </c:dPt>
          <c:dPt>
            <c:idx val="2"/>
            <c:bubble3D val="0"/>
            <c:spPr>
              <a:solidFill>
                <a:srgbClr val="7A19C1"/>
              </a:solidFill>
            </c:spPr>
            <c:extLst>
              <c:ext xmlns:c16="http://schemas.microsoft.com/office/drawing/2014/chart" uri="{C3380CC4-5D6E-409C-BE32-E72D297353CC}">
                <c16:uniqueId val="{00000005-F4D6-4318-AE60-285017E50ACD}"/>
              </c:ext>
            </c:extLst>
          </c:dPt>
          <c:dPt>
            <c:idx val="3"/>
            <c:bubble3D val="0"/>
            <c:spPr>
              <a:solidFill>
                <a:srgbClr val="8CC119"/>
              </a:solidFill>
            </c:spPr>
            <c:extLst>
              <c:ext xmlns:c16="http://schemas.microsoft.com/office/drawing/2014/chart" uri="{C3380CC4-5D6E-409C-BE32-E72D297353CC}">
                <c16:uniqueId val="{00000007-F4D6-4318-AE60-285017E50ACD}"/>
              </c:ext>
            </c:extLst>
          </c:dPt>
          <c:dPt>
            <c:idx val="4"/>
            <c:bubble3D val="0"/>
            <c:spPr>
              <a:solidFill>
                <a:srgbClr val="EBC61C"/>
              </a:solidFill>
            </c:spPr>
            <c:extLst>
              <c:ext xmlns:c16="http://schemas.microsoft.com/office/drawing/2014/chart" uri="{C3380CC4-5D6E-409C-BE32-E72D297353CC}">
                <c16:uniqueId val="{00000009-F4D6-4318-AE60-285017E50ACD}"/>
              </c:ext>
            </c:extLst>
          </c:dPt>
          <c:dPt>
            <c:idx val="5"/>
            <c:bubble3D val="0"/>
            <c:spPr>
              <a:solidFill>
                <a:srgbClr val="1964C1"/>
              </a:solidFill>
            </c:spPr>
            <c:extLst>
              <c:ext xmlns:c16="http://schemas.microsoft.com/office/drawing/2014/chart" uri="{C3380CC4-5D6E-409C-BE32-E72D297353CC}">
                <c16:uniqueId val="{0000000B-F4D6-4318-AE60-285017E50ACD}"/>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F4D6-4318-AE60-285017E50ACD}"/>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F4D6-4318-AE60-285017E50ACD}"/>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F4D6-4318-AE60-285017E50ACD}"/>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F4D6-4318-AE60-285017E50ACD}"/>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F4D6-4318-AE60-285017E50ACD}"/>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F4D6-4318-AE60-285017E50ACD}"/>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117</c:v>
                </c:pt>
                <c:pt idx="1">
                  <c:v>20k - 40k 
Index: 108</c:v>
                </c:pt>
                <c:pt idx="2">
                  <c:v>40k - 60k 
Index: 100</c:v>
                </c:pt>
                <c:pt idx="3">
                  <c:v>60k - 80k 
Index: 98</c:v>
                </c:pt>
                <c:pt idx="4">
                  <c:v>80k - 100k 
Index: 80</c:v>
                </c:pt>
                <c:pt idx="5">
                  <c:v>100k+ 
Index: 62</c:v>
                </c:pt>
              </c:strCache>
            </c:strRef>
          </c:cat>
          <c:val>
            <c:numRef>
              <c:f>'Data - Overview'!$D$146:$D$151</c:f>
              <c:numCache>
                <c:formatCode>0%</c:formatCode>
                <c:ptCount val="6"/>
                <c:pt idx="0">
                  <c:v>0.1971834862385321</c:v>
                </c:pt>
                <c:pt idx="1">
                  <c:v>0.33941284403669725</c:v>
                </c:pt>
                <c:pt idx="2">
                  <c:v>0.2109724770642202</c:v>
                </c:pt>
                <c:pt idx="3">
                  <c:v>0.13628440366972475</c:v>
                </c:pt>
                <c:pt idx="4">
                  <c:v>5.8798165137614676E-2</c:v>
                </c:pt>
                <c:pt idx="5">
                  <c:v>5.7522935779816521E-2</c:v>
                </c:pt>
              </c:numCache>
            </c:numRef>
          </c:val>
          <c:extLst>
            <c:ext xmlns:c16="http://schemas.microsoft.com/office/drawing/2014/chart" uri="{C3380CC4-5D6E-409C-BE32-E72D297353CC}">
              <c16:uniqueId val="{0000000C-F4D6-4318-AE60-285017E50ACD}"/>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6.0440366972477066E-2</c:v>
                </c:pt>
                <c:pt idx="1">
                  <c:v>0.16821100917431192</c:v>
                </c:pt>
                <c:pt idx="2">
                  <c:v>7.875229357798165E-2</c:v>
                </c:pt>
                <c:pt idx="3">
                  <c:v>0.13343119266055048</c:v>
                </c:pt>
                <c:pt idx="4">
                  <c:v>0.18890825688073398</c:v>
                </c:pt>
                <c:pt idx="5">
                  <c:v>0.19244954128440367</c:v>
                </c:pt>
                <c:pt idx="6">
                  <c:v>9.6183486238532095E-2</c:v>
                </c:pt>
                <c:pt idx="7">
                  <c:v>8.1339449541284387E-2</c:v>
                </c:pt>
              </c:numCache>
            </c:numRef>
          </c:val>
          <c:extLst>
            <c:ext xmlns:c16="http://schemas.microsoft.com/office/drawing/2014/chart" uri="{C3380CC4-5D6E-409C-BE32-E72D297353CC}">
              <c16:uniqueId val="{00000000-7ABF-43CE-BDE6-70F6B40EB57F}"/>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0.2489908256880734</c:v>
                </c:pt>
              </c:numCache>
            </c:numRef>
          </c:val>
          <c:extLst>
            <c:ext xmlns:c16="http://schemas.microsoft.com/office/drawing/2014/chart" uri="{C3380CC4-5D6E-409C-BE32-E72D297353CC}">
              <c16:uniqueId val="{00000000-6409-4C85-9F97-2FAC26CA651C}"/>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6409-4C85-9F97-2FAC26CA651C}"/>
              </c:ext>
            </c:extLst>
          </c:dPt>
          <c:val>
            <c:numRef>
              <c:f>'Data - Overview'!$D$116</c:f>
              <c:numCache>
                <c:formatCode>0%</c:formatCode>
                <c:ptCount val="1"/>
                <c:pt idx="0">
                  <c:v>0.18412844036697248</c:v>
                </c:pt>
              </c:numCache>
            </c:numRef>
          </c:val>
          <c:extLst>
            <c:ext xmlns:c16="http://schemas.microsoft.com/office/drawing/2014/chart" uri="{C3380CC4-5D6E-409C-BE32-E72D297353CC}">
              <c16:uniqueId val="{00000003-6409-4C85-9F97-2FAC26CA651C}"/>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3.9247706422018351E-2</c:v>
                </c:pt>
              </c:numCache>
            </c:numRef>
          </c:val>
          <c:extLst>
            <c:ext xmlns:c16="http://schemas.microsoft.com/office/drawing/2014/chart" uri="{C3380CC4-5D6E-409C-BE32-E72D297353CC}">
              <c16:uniqueId val="{00000004-6409-4C85-9F97-2FAC26CA651C}"/>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0.18213761467889911</c:v>
                </c:pt>
              </c:numCache>
            </c:numRef>
          </c:val>
          <c:extLst>
            <c:ext xmlns:c16="http://schemas.microsoft.com/office/drawing/2014/chart" uri="{C3380CC4-5D6E-409C-BE32-E72D297353CC}">
              <c16:uniqueId val="{00000005-6409-4C85-9F97-2FAC26CA651C}"/>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0.34567889908256877</c:v>
                </c:pt>
              </c:numCache>
            </c:numRef>
          </c:val>
          <c:extLst>
            <c:ext xmlns:c16="http://schemas.microsoft.com/office/drawing/2014/chart" uri="{C3380CC4-5D6E-409C-BE32-E72D297353CC}">
              <c16:uniqueId val="{00000006-6409-4C85-9F97-2FAC26CA651C}"/>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AF9E-4DFF-89A3-C45FEDB45F81}"/>
              </c:ext>
            </c:extLst>
          </c:dPt>
          <c:dPt>
            <c:idx val="1"/>
            <c:bubble3D val="0"/>
            <c:spPr>
              <a:solidFill>
                <a:srgbClr val="DBE6C4"/>
              </a:solidFill>
            </c:spPr>
            <c:extLst>
              <c:ext xmlns:c16="http://schemas.microsoft.com/office/drawing/2014/chart" uri="{C3380CC4-5D6E-409C-BE32-E72D297353CC}">
                <c16:uniqueId val="{00000003-AF9E-4DFF-89A3-C45FEDB45F81}"/>
              </c:ext>
            </c:extLst>
          </c:dPt>
          <c:val>
            <c:numRef>
              <c:f>'Data - Overview'!$A$89:$A$90</c:f>
              <c:numCache>
                <c:formatCode>0%</c:formatCode>
                <c:ptCount val="2"/>
                <c:pt idx="0">
                  <c:v>0.43483486238532115</c:v>
                </c:pt>
                <c:pt idx="1">
                  <c:v>0.5651651376146789</c:v>
                </c:pt>
              </c:numCache>
            </c:numRef>
          </c:val>
          <c:extLst>
            <c:ext xmlns:c16="http://schemas.microsoft.com/office/drawing/2014/chart" uri="{C3380CC4-5D6E-409C-BE32-E72D297353CC}">
              <c16:uniqueId val="{00000004-AF9E-4DFF-89A3-C45FEDB45F8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2BA7-4D3E-9B56-067EB60FA568}"/>
              </c:ext>
            </c:extLst>
          </c:dPt>
          <c:dPt>
            <c:idx val="1"/>
            <c:bubble3D val="0"/>
            <c:spPr>
              <a:solidFill>
                <a:schemeClr val="accent2">
                  <a:lumMod val="20000"/>
                  <a:lumOff val="80000"/>
                </a:schemeClr>
              </a:solidFill>
            </c:spPr>
            <c:extLst>
              <c:ext xmlns:c16="http://schemas.microsoft.com/office/drawing/2014/chart" uri="{C3380CC4-5D6E-409C-BE32-E72D297353CC}">
                <c16:uniqueId val="{00000003-2BA7-4D3E-9B56-067EB60FA568}"/>
              </c:ext>
            </c:extLst>
          </c:dPt>
          <c:val>
            <c:numRef>
              <c:f>'Data - Overview'!$A$89:$A$90</c:f>
              <c:numCache>
                <c:formatCode>0%</c:formatCode>
                <c:ptCount val="2"/>
                <c:pt idx="0">
                  <c:v>0.43483486238532115</c:v>
                </c:pt>
                <c:pt idx="1">
                  <c:v>0.5651651376146789</c:v>
                </c:pt>
              </c:numCache>
            </c:numRef>
          </c:val>
          <c:extLst>
            <c:ext xmlns:c16="http://schemas.microsoft.com/office/drawing/2014/chart" uri="{C3380CC4-5D6E-409C-BE32-E72D297353CC}">
              <c16:uniqueId val="{00000004-2BA7-4D3E-9B56-067EB60FA56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FAE0-4346-99CF-9F13E0265CFC}"/>
              </c:ext>
            </c:extLst>
          </c:dPt>
          <c:dPt>
            <c:idx val="1"/>
            <c:bubble3D val="0"/>
            <c:spPr>
              <a:solidFill>
                <a:srgbClr val="F7EBD9"/>
              </a:solidFill>
            </c:spPr>
            <c:extLst>
              <c:ext xmlns:c16="http://schemas.microsoft.com/office/drawing/2014/chart" uri="{C3380CC4-5D6E-409C-BE32-E72D297353CC}">
                <c16:uniqueId val="{00000003-FAE0-4346-99CF-9F13E0265CFC}"/>
              </c:ext>
            </c:extLst>
          </c:dPt>
          <c:val>
            <c:numRef>
              <c:f>'Data - Overview'!$E$89:$E$90</c:f>
              <c:numCache>
                <c:formatCode>0%</c:formatCode>
                <c:ptCount val="2"/>
                <c:pt idx="0">
                  <c:v>0.42149541284403674</c:v>
                </c:pt>
                <c:pt idx="1">
                  <c:v>0.57850458715596331</c:v>
                </c:pt>
              </c:numCache>
            </c:numRef>
          </c:val>
          <c:extLst>
            <c:ext xmlns:c16="http://schemas.microsoft.com/office/drawing/2014/chart" uri="{C3380CC4-5D6E-409C-BE32-E72D297353CC}">
              <c16:uniqueId val="{00000004-FAE0-4346-99CF-9F13E0265CF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4D6C-4A81-82DB-5E53A1C55876}"/>
              </c:ext>
            </c:extLst>
          </c:dPt>
          <c:dPt>
            <c:idx val="1"/>
            <c:bubble3D val="0"/>
            <c:extLst>
              <c:ext xmlns:c16="http://schemas.microsoft.com/office/drawing/2014/chart" uri="{C3380CC4-5D6E-409C-BE32-E72D297353CC}">
                <c16:uniqueId val="{00000002-4D6C-4A81-82DB-5E53A1C55876}"/>
              </c:ext>
            </c:extLst>
          </c:dPt>
          <c:val>
            <c:numRef>
              <c:f>'Data - Overview'!$C$89:$C$90</c:f>
              <c:numCache>
                <c:formatCode>0%</c:formatCode>
                <c:ptCount val="2"/>
                <c:pt idx="0">
                  <c:v>0.17631192660550454</c:v>
                </c:pt>
                <c:pt idx="1">
                  <c:v>0.82368807339449546</c:v>
                </c:pt>
              </c:numCache>
            </c:numRef>
          </c:val>
          <c:extLst>
            <c:ext xmlns:c16="http://schemas.microsoft.com/office/drawing/2014/chart" uri="{C3380CC4-5D6E-409C-BE32-E72D297353CC}">
              <c16:uniqueId val="{00000003-4D6C-4A81-82DB-5E53A1C5587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0.20434862385321101</c:v>
                </c:pt>
              </c:numCache>
            </c:numRef>
          </c:val>
          <c:extLst>
            <c:ext xmlns:c16="http://schemas.microsoft.com/office/drawing/2014/chart" uri="{C3380CC4-5D6E-409C-BE32-E72D297353CC}">
              <c16:uniqueId val="{00000000-5E91-4F87-830A-38DC40AAB3AE}"/>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5E91-4F87-830A-38DC40AAB3AE}"/>
              </c:ext>
            </c:extLst>
          </c:dPt>
          <c:val>
            <c:numRef>
              <c:f>'Data - Overview'!$D$138</c:f>
              <c:numCache>
                <c:formatCode>0%</c:formatCode>
                <c:ptCount val="1"/>
                <c:pt idx="0">
                  <c:v>0.35328440366972486</c:v>
                </c:pt>
              </c:numCache>
            </c:numRef>
          </c:val>
          <c:extLst>
            <c:ext xmlns:c16="http://schemas.microsoft.com/office/drawing/2014/chart" uri="{C3380CC4-5D6E-409C-BE32-E72D297353CC}">
              <c16:uniqueId val="{00000003-5E91-4F87-830A-38DC40AAB3AE}"/>
            </c:ext>
          </c:extLst>
        </c:ser>
        <c:ser>
          <c:idx val="1"/>
          <c:order val="2"/>
          <c:spPr>
            <a:solidFill>
              <a:srgbClr val="1964C1"/>
            </a:solidFill>
          </c:spPr>
          <c:invertIfNegative val="0"/>
          <c:val>
            <c:numRef>
              <c:f>'Data - Overview'!$D$139</c:f>
              <c:numCache>
                <c:formatCode>0%</c:formatCode>
                <c:ptCount val="1"/>
                <c:pt idx="0">
                  <c:v>0.35192660550458726</c:v>
                </c:pt>
              </c:numCache>
            </c:numRef>
          </c:val>
          <c:extLst>
            <c:ext xmlns:c16="http://schemas.microsoft.com/office/drawing/2014/chart" uri="{C3380CC4-5D6E-409C-BE32-E72D297353CC}">
              <c16:uniqueId val="{00000004-5E91-4F87-830A-38DC40AAB3AE}"/>
            </c:ext>
          </c:extLst>
        </c:ser>
        <c:ser>
          <c:idx val="0"/>
          <c:order val="3"/>
          <c:spPr>
            <a:solidFill>
              <a:srgbClr val="7D38BA"/>
            </a:solidFill>
          </c:spPr>
          <c:invertIfNegative val="0"/>
          <c:val>
            <c:numRef>
              <c:f>'Data - Overview'!$D$140</c:f>
              <c:numCache>
                <c:formatCode>0%</c:formatCode>
                <c:ptCount val="1"/>
                <c:pt idx="0">
                  <c:v>9.0431192660550469E-2</c:v>
                </c:pt>
              </c:numCache>
            </c:numRef>
          </c:val>
          <c:extLst>
            <c:ext xmlns:c16="http://schemas.microsoft.com/office/drawing/2014/chart" uri="{C3380CC4-5D6E-409C-BE32-E72D297353CC}">
              <c16:uniqueId val="{00000005-5E91-4F87-830A-38DC40AAB3AE}"/>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1A74-4AA5-BF09-FE645EA06BA8}"/>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1A74-4AA5-BF09-FE645EA06BA8}"/>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1A74-4AA5-BF09-FE645EA06BA8}"/>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1A74-4AA5-BF09-FE645EA06BA8}"/>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1A74-4AA5-BF09-FE645EA06BA8}"/>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1A74-4AA5-BF09-FE645EA06BA8}"/>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1A74-4AA5-BF09-FE645EA06BA8}"/>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1A74-4AA5-BF09-FE645EA06BA8}"/>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1A74-4AA5-BF09-FE645EA06BA8}"/>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1A74-4AA5-BF09-FE645EA06BA8}"/>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1A74-4AA5-BF09-FE645EA06BA8}"/>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1A74-4AA5-BF09-FE645EA06BA8}"/>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1A74-4AA5-BF09-FE645EA06BA8}"/>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1A74-4AA5-BF09-FE645EA06BA8}"/>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1A74-4AA5-BF09-FE645EA06BA8}"/>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1A74-4AA5-BF09-FE645EA06BA8}"/>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1A74-4AA5-BF09-FE645EA06BA8}"/>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1A74-4AA5-BF09-FE645EA06BA8}"/>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1A74-4AA5-BF09-FE645EA06BA8}"/>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1A74-4AA5-BF09-FE645EA06BA8}"/>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1A74-4AA5-BF09-FE645EA06BA8}"/>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1A74-4AA5-BF09-FE645EA06BA8}"/>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1A74-4AA5-BF09-FE645EA06BA8}"/>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1A74-4AA5-BF09-FE645EA06BA8}"/>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1A74-4AA5-BF09-FE645EA06BA8}"/>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{C86EF4BC-A799-493C-89DA-C9EBC2DFD0FD}</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1A74-4AA5-BF09-FE645EA06BA8}"/>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{D933026A-FE95-404F-9838-509980CA9188}</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1A74-4AA5-BF09-FE645EA06BA8}"/>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{BDBE87C4-C625-4DEB-9821-3298C274C88D}</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1A74-4AA5-BF09-FE645EA06BA8}"/>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{4CDF9AB4-B663-4793-BA98-98EFD82AD3B6}</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1A74-4AA5-BF09-FE645EA06BA8}"/>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{AC7FBDB5-BA31-41CC-8CFD-DFB6688E1D48}</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1A74-4AA5-BF09-FE645EA06BA8}"/>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{000487E7-8B56-463F-8E39-08CECF53D832}</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1A74-4AA5-BF09-FE645EA06BA8}"/>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{B91E0D75-1E94-4A8D-9337-5025AE93FA81}</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1A74-4AA5-BF09-FE645EA06BA8}"/>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{B6170FFA-5C47-4A4B-8C33-04734517D9BA}</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1A74-4AA5-BF09-FE645EA06BA8}"/>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{A5F96BB4-7434-43FA-B225-CF9368526208}</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1A74-4AA5-BF09-FE645EA06BA8}"/>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{604446DA-F052-4580-B2A6-CE7199F4E826}</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1A74-4AA5-BF09-FE645EA06BA8}"/>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{76A5AEF0-44DC-44B1-9728-93E604A384D5}</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1A74-4AA5-BF09-FE645EA06BA8}"/>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{E8FBF5B8-0F44-4E2B-913A-4A1EFFDE67B0}</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1A74-4AA5-BF09-FE645EA06BA8}"/>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{F435E4B9-3ABB-41FE-B60D-5AFDEB457656}</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1A74-4AA5-BF09-FE645EA06BA8}"/>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{D68800AE-C67D-4DB3-83AB-2A13D91CF952}</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1A74-4AA5-BF09-FE645EA06BA8}"/>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{7A3ED83A-9299-46B9-95FF-8C7466AA97DF}</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1A74-4AA5-BF09-FE645EA06BA8}"/>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{C78E3662-AAF7-48C9-A8B6-E4855CDDD8AF}</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1A74-4AA5-BF09-FE645EA06BA8}"/>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{D084999D-C4DE-41B0-AA2A-4D8897E7BC8F}</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1A74-4AA5-BF09-FE645EA06BA8}"/>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{F1BEACDD-9B97-41AD-B436-B9302B7BE80F}</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1A74-4AA5-BF09-FE645EA06BA8}"/>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{0F28B7E6-C960-43D9-9C2E-70E5B96BBA1F}</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1A74-4AA5-BF09-FE645EA06BA8}"/>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{EF527846-A641-4000-8A21-85D2D188FF63}</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1A74-4AA5-BF09-FE645EA06BA8}"/>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{BA92FBDC-A3DC-486F-898C-F2D9A2AA5A2F}</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1A74-4AA5-BF09-FE645EA06BA8}"/>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{AE8D6CAA-353A-4DEF-A296-62D7F76DF3E8}</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1A74-4AA5-BF09-FE645EA06BA8}"/>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{4EE6C0EB-F452-44BA-9C5D-5DF47330ADE2}</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1A74-4AA5-BF09-FE645EA06BA8}"/>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{68718FA7-9740-4761-B9CB-A9FE955E7F38}</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1A74-4AA5-BF09-FE645EA06BA8}"/>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{F5744694-9B15-45B7-9E91-F74969DC8A9F}</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1A74-4AA5-BF09-FE645EA06BA8}"/>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3.669724770642202E-2</c:v>
                </c:pt>
                <c:pt idx="1">
                  <c:v>4.5871559633027525E-2</c:v>
                </c:pt>
                <c:pt idx="2">
                  <c:v>0.1</c:v>
                </c:pt>
                <c:pt idx="3">
                  <c:v>0</c:v>
                </c:pt>
                <c:pt idx="4">
                  <c:v>4.5871559633027525E-2</c:v>
                </c:pt>
                <c:pt idx="5">
                  <c:v>0</c:v>
                </c:pt>
                <c:pt idx="6">
                  <c:v>0.1</c:v>
                </c:pt>
                <c:pt idx="7">
                  <c:v>0</c:v>
                </c:pt>
                <c:pt idx="8">
                  <c:v>5.5045871559633031E-2</c:v>
                </c:pt>
                <c:pt idx="9">
                  <c:v>5.5045871559633031E-2</c:v>
                </c:pt>
                <c:pt idx="10">
                  <c:v>9.1743119266055051E-3</c:v>
                </c:pt>
                <c:pt idx="11">
                  <c:v>2.7522935779816515E-2</c:v>
                </c:pt>
                <c:pt idx="12">
                  <c:v>0</c:v>
                </c:pt>
                <c:pt idx="13">
                  <c:v>8.2568807339449546E-2</c:v>
                </c:pt>
                <c:pt idx="14">
                  <c:v>5.5045871559633031E-2</c:v>
                </c:pt>
                <c:pt idx="15">
                  <c:v>7.3394495412844041E-2</c:v>
                </c:pt>
                <c:pt idx="16">
                  <c:v>0.1</c:v>
                </c:pt>
                <c:pt idx="17">
                  <c:v>0</c:v>
                </c:pt>
                <c:pt idx="18">
                  <c:v>2.7522935779816515E-2</c:v>
                </c:pt>
                <c:pt idx="19">
                  <c:v>1.834862385321101E-2</c:v>
                </c:pt>
                <c:pt idx="20">
                  <c:v>9.1743119266055051E-3</c:v>
                </c:pt>
                <c:pt idx="21">
                  <c:v>0</c:v>
                </c:pt>
                <c:pt idx="22">
                  <c:v>0.1</c:v>
                </c:pt>
                <c:pt idx="23">
                  <c:v>0</c:v>
                </c:pt>
                <c:pt idx="24">
                  <c:v>1.834862385321101E-2</c:v>
                </c:pt>
              </c:numCache>
            </c:numRef>
          </c:xVal>
          <c:yVal>
            <c:numRef>
              <c:f>'Customer View Chart'!$F$49:$F$73</c:f>
              <c:numCache>
                <c:formatCode>0</c:formatCode>
                <c:ptCount val="25"/>
                <c:pt idx="0">
                  <c:v>200</c:v>
                </c:pt>
                <c:pt idx="1">
                  <c:v>122.22862681578279</c:v>
                </c:pt>
                <c:pt idx="2">
                  <c:v>182.62326273086134</c:v>
                </c:pt>
                <c:pt idx="3">
                  <c:v>0</c:v>
                </c:pt>
                <c:pt idx="4">
                  <c:v>134.34774606410693</c:v>
                </c:pt>
                <c:pt idx="5">
                  <c:v>0</c:v>
                </c:pt>
                <c:pt idx="6">
                  <c:v>200</c:v>
                </c:pt>
                <c:pt idx="7">
                  <c:v>0</c:v>
                </c:pt>
                <c:pt idx="8">
                  <c:v>110.53438152567072</c:v>
                </c:pt>
                <c:pt idx="9">
                  <c:v>159.55526130500118</c:v>
                </c:pt>
                <c:pt idx="10">
                  <c:v>52.463933378254637</c:v>
                </c:pt>
                <c:pt idx="11">
                  <c:v>154.2544220589879</c:v>
                </c:pt>
                <c:pt idx="12">
                  <c:v>0</c:v>
                </c:pt>
                <c:pt idx="13">
                  <c:v>200</c:v>
                </c:pt>
                <c:pt idx="14">
                  <c:v>124.44170022566952</c:v>
                </c:pt>
                <c:pt idx="15">
                  <c:v>119.10367090146734</c:v>
                </c:pt>
                <c:pt idx="16">
                  <c:v>151.73392496652076</c:v>
                </c:pt>
                <c:pt idx="17">
                  <c:v>0</c:v>
                </c:pt>
                <c:pt idx="18">
                  <c:v>19.647149812299507</c:v>
                </c:pt>
                <c:pt idx="19">
                  <c:v>24.776190522815025</c:v>
                </c:pt>
                <c:pt idx="20">
                  <c:v>51.285619705178966</c:v>
                </c:pt>
                <c:pt idx="21">
                  <c:v>0</c:v>
                </c:pt>
                <c:pt idx="22">
                  <c:v>200</c:v>
                </c:pt>
                <c:pt idx="23">
                  <c:v>0</c:v>
                </c:pt>
                <c:pt idx="24">
                  <c:v>32.82473032149548</c:v>
                </c:pt>
              </c:numCache>
            </c:numRef>
          </c:yVal>
          <c:smooth val="0"/>
          <c:extLst>
            <c:ext xmlns:c16="http://schemas.microsoft.com/office/drawing/2014/chart" uri="{C3380CC4-5D6E-409C-BE32-E72D297353CC}">
              <c16:uniqueId val="{00000019-1A74-4AA5-BF09-FE645EA06BA8}"/>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106.54305430682784</c:v>
                </c:pt>
                <c:pt idx="1">
                  <c:v>106.74977462276287</c:v>
                </c:pt>
                <c:pt idx="2">
                  <c:v>98.594418889840952</c:v>
                </c:pt>
                <c:pt idx="3">
                  <c:v>107.46745463610428</c:v>
                </c:pt>
                <c:pt idx="4">
                  <c:v>104.06568735074633</c:v>
                </c:pt>
                <c:pt idx="5">
                  <c:v>106.33384056376146</c:v>
                </c:pt>
                <c:pt idx="6">
                  <c:v>113.48631465404631</c:v>
                </c:pt>
                <c:pt idx="7">
                  <c:v>97.132788919848622</c:v>
                </c:pt>
                <c:pt idx="8">
                  <c:v>108.02982821036034</c:v>
                </c:pt>
                <c:pt idx="9">
                  <c:v>104.53362376850923</c:v>
                </c:pt>
                <c:pt idx="10">
                  <c:v>104.64845232438498</c:v>
                </c:pt>
                <c:pt idx="11">
                  <c:v>98.803153164043451</c:v>
                </c:pt>
                <c:pt idx="12">
                  <c:v>100.98253056904794</c:v>
                </c:pt>
                <c:pt idx="13">
                  <c:v>121.38226118785119</c:v>
                </c:pt>
                <c:pt idx="14">
                  <c:v>99.230690139534417</c:v>
                </c:pt>
                <c:pt idx="15">
                  <c:v>108.15090228977466</c:v>
                </c:pt>
                <c:pt idx="16">
                  <c:v>97.470972413068822</c:v>
                </c:pt>
                <c:pt idx="17">
                  <c:v>93.788242691461846</c:v>
                </c:pt>
                <c:pt idx="18">
                  <c:v>103.5415537206776</c:v>
                </c:pt>
                <c:pt idx="19">
                  <c:v>92.598742884153836</c:v>
                </c:pt>
                <c:pt idx="20">
                  <c:v>85.531474964601102</c:v>
                </c:pt>
                <c:pt idx="21">
                  <c:v>200.09448517144435</c:v>
                </c:pt>
                <c:pt idx="22">
                  <c:v>93.47286089367671</c:v>
                </c:pt>
                <c:pt idx="23">
                  <c:v>95.127605826331703</c:v>
                </c:pt>
                <c:pt idx="24">
                  <c:v>101.07731076784825</c:v>
                </c:pt>
                <c:pt idx="25">
                  <c:v>107.04115506842942</c:v>
                </c:pt>
                <c:pt idx="26">
                  <c:v>101.02377463405496</c:v>
                </c:pt>
                <c:pt idx="27">
                  <c:v>100.00000000000003</c:v>
                </c:pt>
                <c:pt idx="28">
                  <c:v>109.49529295341378</c:v>
                </c:pt>
                <c:pt idx="29">
                  <c:v>107.79900311885852</c:v>
                </c:pt>
                <c:pt idx="30">
                  <c:v>117.84791162358923</c:v>
                </c:pt>
                <c:pt idx="31">
                  <c:v>112.26252357604901</c:v>
                </c:pt>
                <c:pt idx="32">
                  <c:v>100.92988974680009</c:v>
                </c:pt>
                <c:pt idx="33">
                  <c:v>112.48687017617706</c:v>
                </c:pt>
                <c:pt idx="34">
                  <c:v>103.62212431767975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DF21-4EE1-A189-63179D9DB462}"/>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36CD-491B-B83F-DB23022FCF99}"/>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7BBA-4AB5-B830-7E9FB5F9B7A0}"/>
              </c:ext>
            </c:extLst>
          </c:dPt>
          <c:dPt>
            <c:idx val="1"/>
            <c:invertIfNegative val="0"/>
            <c:bubble3D val="0"/>
            <c:spPr>
              <a:solidFill>
                <a:srgbClr val="89756E"/>
              </a:solidFill>
            </c:spPr>
            <c:extLst>
              <c:ext xmlns:c16="http://schemas.microsoft.com/office/drawing/2014/chart" uri="{C3380CC4-5D6E-409C-BE32-E72D297353CC}">
                <c16:uniqueId val="{00000003-7BBA-4AB5-B830-7E9FB5F9B7A0}"/>
              </c:ext>
            </c:extLst>
          </c:dPt>
          <c:dPt>
            <c:idx val="2"/>
            <c:invertIfNegative val="0"/>
            <c:bubble3D val="0"/>
            <c:spPr>
              <a:solidFill>
                <a:srgbClr val="30499F"/>
              </a:solidFill>
            </c:spPr>
            <c:extLst>
              <c:ext xmlns:c16="http://schemas.microsoft.com/office/drawing/2014/chart" uri="{C3380CC4-5D6E-409C-BE32-E72D297353CC}">
                <c16:uniqueId val="{00000005-7BBA-4AB5-B830-7E9FB5F9B7A0}"/>
              </c:ext>
            </c:extLst>
          </c:dPt>
          <c:dPt>
            <c:idx val="3"/>
            <c:invertIfNegative val="0"/>
            <c:bubble3D val="0"/>
            <c:spPr>
              <a:solidFill>
                <a:srgbClr val="C1C630"/>
              </a:solidFill>
            </c:spPr>
            <c:extLst>
              <c:ext xmlns:c16="http://schemas.microsoft.com/office/drawing/2014/chart" uri="{C3380CC4-5D6E-409C-BE32-E72D297353CC}">
                <c16:uniqueId val="{00000007-7BBA-4AB5-B830-7E9FB5F9B7A0}"/>
              </c:ext>
            </c:extLst>
          </c:dPt>
          <c:dPt>
            <c:idx val="4"/>
            <c:invertIfNegative val="0"/>
            <c:bubble3D val="0"/>
            <c:spPr>
              <a:solidFill>
                <a:srgbClr val="AB347D"/>
              </a:solidFill>
            </c:spPr>
            <c:extLst>
              <c:ext xmlns:c16="http://schemas.microsoft.com/office/drawing/2014/chart" uri="{C3380CC4-5D6E-409C-BE32-E72D297353CC}">
                <c16:uniqueId val="{00000009-7BBA-4AB5-B830-7E9FB5F9B7A0}"/>
              </c:ext>
            </c:extLst>
          </c:dPt>
          <c:val>
            <c:numRef>
              <c:f>'Wellbeing Acorn Group'!$K$13:$K$17</c:f>
              <c:numCache>
                <c:formatCode>0</c:formatCode>
                <c:ptCount val="5"/>
                <c:pt idx="0">
                  <c:v>118.14397211133678</c:v>
                </c:pt>
                <c:pt idx="1">
                  <c:v>154.2131996052041</c:v>
                </c:pt>
                <c:pt idx="2">
                  <c:v>146.62729733749322</c:v>
                </c:pt>
                <c:pt idx="3">
                  <c:v>44.573357798165134</c:v>
                </c:pt>
                <c:pt idx="4">
                  <c:v>0</c:v>
                </c:pt>
              </c:numCache>
            </c:numRef>
          </c:val>
          <c:extLst>
            <c:ext xmlns:c16="http://schemas.microsoft.com/office/drawing/2014/chart" uri="{C3380CC4-5D6E-409C-BE32-E72D297353CC}">
              <c16:uniqueId val="{0000000A-7BBA-4AB5-B830-7E9FB5F9B7A0}"/>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5F6C-4CA6-B385-D1CFBA299BA9}"/>
              </c:ext>
            </c:extLst>
          </c:dPt>
          <c:dPt>
            <c:idx val="1"/>
            <c:invertIfNegative val="0"/>
            <c:bubble3D val="0"/>
            <c:spPr>
              <a:solidFill>
                <a:srgbClr val="89756E"/>
              </a:solidFill>
            </c:spPr>
            <c:extLst>
              <c:ext xmlns:c16="http://schemas.microsoft.com/office/drawing/2014/chart" uri="{C3380CC4-5D6E-409C-BE32-E72D297353CC}">
                <c16:uniqueId val="{00000003-5F6C-4CA6-B385-D1CFBA299BA9}"/>
              </c:ext>
            </c:extLst>
          </c:dPt>
          <c:dPt>
            <c:idx val="2"/>
            <c:invertIfNegative val="0"/>
            <c:bubble3D val="0"/>
            <c:spPr>
              <a:solidFill>
                <a:srgbClr val="30499F"/>
              </a:solidFill>
            </c:spPr>
            <c:extLst>
              <c:ext xmlns:c16="http://schemas.microsoft.com/office/drawing/2014/chart" uri="{C3380CC4-5D6E-409C-BE32-E72D297353CC}">
                <c16:uniqueId val="{00000005-5F6C-4CA6-B385-D1CFBA299BA9}"/>
              </c:ext>
            </c:extLst>
          </c:dPt>
          <c:dPt>
            <c:idx val="3"/>
            <c:invertIfNegative val="0"/>
            <c:bubble3D val="0"/>
            <c:spPr>
              <a:solidFill>
                <a:srgbClr val="C1C630"/>
              </a:solidFill>
            </c:spPr>
            <c:extLst>
              <c:ext xmlns:c16="http://schemas.microsoft.com/office/drawing/2014/chart" uri="{C3380CC4-5D6E-409C-BE32-E72D297353CC}">
                <c16:uniqueId val="{00000007-5F6C-4CA6-B385-D1CFBA299BA9}"/>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0.22935779816513763</c:v>
                </c:pt>
                <c:pt idx="1">
                  <c:v>0.26605504587155965</c:v>
                </c:pt>
                <c:pt idx="2">
                  <c:v>0.32110091743119268</c:v>
                </c:pt>
                <c:pt idx="3">
                  <c:v>0.1834862385321101</c:v>
                </c:pt>
              </c:numCache>
            </c:numRef>
          </c:val>
          <c:extLst>
            <c:ext xmlns:c16="http://schemas.microsoft.com/office/drawing/2014/chart" uri="{C3380CC4-5D6E-409C-BE32-E72D297353CC}">
              <c16:uniqueId val="{00000008-5F6C-4CA6-B385-D1CFBA299BA9}"/>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5F6C-4CA6-B385-D1CFBA299BA9}"/>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200.63628825245382</c:v>
                </c:pt>
                <c:pt idx="1">
                  <c:v>122.22862681578279</c:v>
                </c:pt>
                <c:pt idx="2">
                  <c:v>182.62326273086134</c:v>
                </c:pt>
                <c:pt idx="3">
                  <c:v>0</c:v>
                </c:pt>
                <c:pt idx="4">
                  <c:v>134.34774606410693</c:v>
                </c:pt>
              </c:numCache>
            </c:numRef>
          </c:val>
          <c:extLst>
            <c:ext xmlns:c16="http://schemas.microsoft.com/office/drawing/2014/chart" uri="{C3380CC4-5D6E-409C-BE32-E72D297353CC}">
              <c16:uniqueId val="{00000000-3A95-44B2-803F-3F04A50BA225}"/>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735.79547360847585</c:v>
                </c:pt>
                <c:pt idx="2">
                  <c:v>0</c:v>
                </c:pt>
                <c:pt idx="3">
                  <c:v>110.53438152567072</c:v>
                </c:pt>
                <c:pt idx="4">
                  <c:v>159.55526130500118</c:v>
                </c:pt>
                <c:pt idx="5">
                  <c:v>52.463933378254637</c:v>
                </c:pt>
                <c:pt idx="6">
                  <c:v>154.2544220589879</c:v>
                </c:pt>
                <c:pt idx="7">
                  <c:v>0</c:v>
                </c:pt>
              </c:numCache>
            </c:numRef>
          </c:val>
          <c:extLst>
            <c:ext xmlns:c16="http://schemas.microsoft.com/office/drawing/2014/chart" uri="{C3380CC4-5D6E-409C-BE32-E72D297353CC}">
              <c16:uniqueId val="{00000000-32B0-4B95-BD93-4D033D1B9D3A}"/>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205.37773395697815</c:v>
                </c:pt>
                <c:pt idx="1">
                  <c:v>124.44170022566952</c:v>
                </c:pt>
                <c:pt idx="2">
                  <c:v>119.10367090146734</c:v>
                </c:pt>
                <c:pt idx="3">
                  <c:v>151.73392496652076</c:v>
                </c:pt>
                <c:pt idx="4">
                  <c:v>0</c:v>
                </c:pt>
              </c:numCache>
            </c:numRef>
          </c:val>
          <c:extLst>
            <c:ext xmlns:c16="http://schemas.microsoft.com/office/drawing/2014/chart" uri="{C3380CC4-5D6E-409C-BE32-E72D297353CC}">
              <c16:uniqueId val="{00000000-0B1F-40B3-9EE6-6031CC61D73B}"/>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19.647149812299507</c:v>
                </c:pt>
                <c:pt idx="1">
                  <c:v>24.776190522815025</c:v>
                </c:pt>
                <c:pt idx="2">
                  <c:v>51.285619705178966</c:v>
                </c:pt>
                <c:pt idx="3">
                  <c:v>0</c:v>
                </c:pt>
                <c:pt idx="4">
                  <c:v>262.89728176017502</c:v>
                </c:pt>
                <c:pt idx="5">
                  <c:v>0</c:v>
                </c:pt>
                <c:pt idx="6">
                  <c:v>32.82473032149548</c:v>
                </c:pt>
              </c:numCache>
            </c:numRef>
          </c:val>
          <c:extLst>
            <c:ext xmlns:c16="http://schemas.microsoft.com/office/drawing/2014/chart" uri="{C3380CC4-5D6E-409C-BE32-E72D297353CC}">
              <c16:uniqueId val="{00000000-A19C-4CAC-8A64-A08132A88A16}"/>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CFAE-4C9A-9FDF-25880AB15A58}"/>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735.79547360847585</c:v>
                </c:pt>
                <c:pt idx="1">
                  <c:v>262.89728176017502</c:v>
                </c:pt>
                <c:pt idx="2">
                  <c:v>205.37773395697815</c:v>
                </c:pt>
                <c:pt idx="3">
                  <c:v>200.63628825245382</c:v>
                </c:pt>
                <c:pt idx="4">
                  <c:v>182.62326273086134</c:v>
                </c:pt>
                <c:pt idx="5">
                  <c:v>159.55526130500118</c:v>
                </c:pt>
                <c:pt idx="6">
                  <c:v>154.2544220589879</c:v>
                </c:pt>
                <c:pt idx="7">
                  <c:v>151.73392496652076</c:v>
                </c:pt>
                <c:pt idx="8">
                  <c:v>134.34774606410693</c:v>
                </c:pt>
                <c:pt idx="9">
                  <c:v>124.44170022566952</c:v>
                </c:pt>
                <c:pt idx="10">
                  <c:v>122.22862681578279</c:v>
                </c:pt>
                <c:pt idx="11">
                  <c:v>119.10367090146734</c:v>
                </c:pt>
                <c:pt idx="12">
                  <c:v>110.53438152567072</c:v>
                </c:pt>
                <c:pt idx="13">
                  <c:v>52.463933378254637</c:v>
                </c:pt>
                <c:pt idx="14">
                  <c:v>51.285619705178966</c:v>
                </c:pt>
                <c:pt idx="15">
                  <c:v>32.82473032149548</c:v>
                </c:pt>
                <c:pt idx="16">
                  <c:v>24.776190522815025</c:v>
                </c:pt>
                <c:pt idx="17">
                  <c:v>19.647149812299507</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5892-49C7-8C5D-99AC03FDC0E3}"/>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8159F23-5609-4FC2-AC33-686725CA0E70}"/>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1B1A329C-B910-4882-999F-F2CA2F22C708}"/>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534FDA9E-59A1-4601-B08D-5860520299BF}"/>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52469B80-AB7A-4A96-BFD1-40D348DF3DCA}"/>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ABE524ED-D286-4A58-91B0-A1EB6887BD58}"/>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720E8D9F-B364-4635-AB83-ED490A58C4A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1FE52F69-9157-4142-9090-63E49D16282A}"/>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47FE96E-454D-441A-8C0F-D85B188D8F2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F4EDF7F7-FB48-4F5A-8699-DE289DD73DA7}"/>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AD125DCE-0D2A-4F20-B14D-0D6A150434E7}"/>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62636EB6-AF8C-40AA-91F5-B14E4ECAAFD4}"/>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E4AD28DF-79D9-4796-82A0-A366782478FE}"/>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B7D5EF91-F3F4-44DE-ABD6-648A66574895}"/>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100BF68A-3A4F-4BE4-98DE-E873070EA03A}"/>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8895C4FF-8B41-4DD4-83B6-DBFE25C26E87}"/>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C88B5DA6-2FF4-47F7-A2D2-1A3DEB83910E}"/>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844DDB07-D244-4DA8-ABD0-93D62F13B7BB}"/>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7094850B-E3CF-4332-85CC-68B976DC67E6}"/>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144FED7C-746E-452C-A570-134840B81836}"/>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59CF6DE5-CDEB-43AF-9F80-B09071452EBC}"/>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0C2995C1-9822-48F8-AD71-D679FA4975F1}"/>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9E76102F-15E6-46EA-B896-A52066201E18}"/>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E088D7E7-FA89-48B4-8C66-77E75471CDA8}"/>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A957CBE4-A29A-45D3-8E46-3D41FC1E6DA4}"/>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D31DA366-677A-4E91-A72D-399088437395}"/>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6E8303A7-16FC-4B04-9E5D-BC742782AF42}"/>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7DEA66EB-487E-45E1-BF3D-FCD5FE2AF7F7}"/>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2D2433CF-78DD-4B67-A924-EA8274741518}"/>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88A67B06-698A-4733-94E0-344F230650FD}"/>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E68B0522-1462-476D-B89F-C1A2F7F7B901}"/>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67CBEA20-2CCF-460E-B5DF-37EE9426F784}"/>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F02B394A-6812-43A7-A7BD-AB139429CF85}"/>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80E517AD-ED79-446E-9614-153E7AFCA4D1}"/>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3FAC59A8-B3D1-45F5-99CA-A1114FF7982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08B49A4A-E633-44CE-B92E-37D68AC6D33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FF5D285C-61C2-4CD4-9C17-CE059AC02914}"/>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D229B437-39DA-4B73-9B82-F41C35975745}"/>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03886662-C281-43AC-8675-F4D504AE6C5B}"/>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BE6A2D1F-6D3B-4BAC-80C0-3FFABEA41EB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0581BD7A-DC55-4E3E-8305-CCBBE52FDF2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1C2026DB-677F-463F-AB8B-409D4267752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17B07371-BDA8-4ADA-AD2E-29F206D45C37}"/>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FEFFB84-FA45-4A7F-8787-7DB30D4F1AC7}"/>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7F6F9D04-6AD9-4415-9F06-D68B4D12FF22}"/>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62EA46D7-8C32-430C-93A2-9C3FDE03B456}"/>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BC732DF5-6DCC-4459-9A25-8C0FB4B28492}"/>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76A51D5D-6FC9-4355-AE4E-DE57EBD7C707}"/>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DFFE8AFB-BCEB-4E6D-8F1A-9B4612786E2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83EF75DC-DC1F-43BF-8706-F9D5CBE0EB6E}"/>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1DE36DF-20FA-42DA-A28C-6BE45093CB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7AD2C9B-3E5D-4CB6-BFCA-A713B8BA572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42433F86-26AA-46F6-9829-D2B95A99098B}"/>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BADD619-1F68-4671-9D48-CC659C76CCA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C84C1F2-6F3A-481A-8AE6-DF32669D21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44700F90-E6D8-40BD-B62E-355EA6B9DEB2}"/>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CD0F2409-A643-4B30-9ED8-2F2BC366286D}"/>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724DD1D8-FB54-43B1-B78A-C6B879BB0989}"/>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24106276-A737-4094-97E3-97D43E34089B}"/>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B9473524-D1D2-41E9-814C-213960C4B77F}"/>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C5A57F66-287A-48FE-9822-725FFC042B6A}"/>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4FEA5F1-D868-4BFE-A33D-E443C268A2AC}"/>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42964FC-568E-4E64-AEFB-1E04F806B5A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88F75DF-D4EC-4558-8BD1-9D2E6444B546}"/>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DC810E4-7ED9-494F-BFC6-773F860F8704}"/>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37E1A97-9F22-4C59-A45D-530CBB5E3805}"/>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4D1852B-75CD-4E72-8088-BB201E2FF98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AE911C2-0302-4EE2-89AD-D490757DB265}"/>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C0E97CB-ECBF-4A7E-B16C-6A8A10C9A34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F16BEF8-B44A-4C4F-B5CB-0E4BE6C35214}"/>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D3E7E25C-E67E-4326-88CF-94CAA817801B}"/>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D1438EF8-6D7B-4B50-9550-B905905CF466}"/>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Lache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DDB77558-E935-4260-90B6-5ADD1562BBD3}"/>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CF163C3B-21F1-4814-9855-4FC4D356ADDC}"/>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6B9D01E5-16E3-44A3-825A-EEBD2FF256A6}"/>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44E23FDD-9D27-4517-9426-7B589DB6B2D3}"/>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BC4E60BE-4690-488A-B59D-6ED7A6647FCA}"/>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6C292523-82BD-40AC-A144-A595A9D2E44C}"/>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C92B8117-A0B4-420F-BC85-762AAA8373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6CA91B8D-3C3C-414B-B18F-622C1DCED564}"/>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41B36AE1-B09E-4FEC-89F7-C074EE40C257}"/>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EF3B1E54-0792-4322-ABB1-180306E4142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7340FD62-43CC-4215-9CD2-9A318ABF8AB6}"/>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3D91A843-E3BD-4671-B2D7-48B2FD19AF49}"/>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8A7A47E8-9DCE-42AA-82C6-BA7A4A7B1E9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E269108D-F3E2-4475-89B4-B57C33305C7B}"/>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697C952F-41C6-49F1-9689-92C171620166}"/>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FAC72992-F253-4089-9C3E-BE66881E105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CB29D316-FE49-4BD0-831B-0BBCEC0D3159}"/>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BA3B69BA-0132-4FAD-9A20-F3AB6D333BA7}"/>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6AC4BE1B-572E-43B1-B874-92AAE8AFE8F3}"/>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562E471F-8F4B-4207-A230-D4262062D197}"/>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1C44191B-D232-43A4-BE20-8B42DFC08A67}"/>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5715C974-C153-4620-BFC2-38F141025662}"/>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CEEA015B-A6D3-4B63-AEBF-94E05D23033A}"/>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FF407155-A708-4BA1-BFDA-0891B8289A0D}"/>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BD4E2ACB-C2EB-4714-A7B7-4E72541833D1}"/>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99</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BE4FC44F-C83A-4729-98F2-D11FC8354DB6}"/>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107</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B0D351B9-95EF-416F-AEA6-C4637F531670}"/>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108</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70697C3E-A924-40C8-BF56-2F7C991685AA}"/>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113</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47D7D272-FB29-48D3-BAFA-D4D8FCBD5650}"/>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101</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F564E2A8-DFAA-4450-8EC7-55E6F93FA2E8}"/>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D1248B9F-78B2-4668-A745-74B22B186841}"/>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02F3832A-50C2-4EBB-BB44-C279840DFEAD}"/>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7975CD76-B119-4CC3-A6A3-7AD12AD68824}"/>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5A11FC29-39D9-46C8-A1B1-317B83947BD6}"/>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B7C996BA-39A7-40A0-85F8-0EE9DCB84AE2}"/>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1B4AAC5E-607A-4796-83E6-35F446D55CB7}"/>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7A341343-AE17-4904-83A3-801A6D1AADA9}"/>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77325C36-EA8A-4254-B662-28B9DAF14E67}"/>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2370416E-DFD5-4A43-BF6D-B028DC353FB1}"/>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8BA03A4F-5567-49EA-8282-EAAC71A48796}"/>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2B3304C7-3881-422D-BED5-A45AD3A839A4}"/>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06A745AB-7E60-4729-BF08-D5B8691FEEA1}"/>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77218B0A-98F6-441A-A9C1-4301B0835908}"/>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409C3DBF-D047-481C-B7D9-8B7097E94AAF}"/>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229D4003-F373-470F-AE99-755392B3F7D6}"/>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B1DD2B03-61CC-4CE0-8A2B-988C393DD97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7739C186-7643-46DA-BDB9-05472202DCBB}"/>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2445056F-0163-4488-95F7-96A82A5F41A3}"/>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DD14DE14-522D-403B-BF61-ECBEB54C8849}"/>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3DA289DF-B40A-4F3D-96E4-A618A2B017BB}"/>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0051600F-924C-4F81-84A9-C37D55570CD1}"/>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3F54AD70-F4E0-499B-B4D3-CA62E0E44FC6}"/>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99</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1680BA51-A271-4403-9466-A5ED3E256F7E}"/>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9E0CB2C7-582A-4458-8639-7EF54981D355}"/>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722C1EB2-445D-4D57-B6F9-1923B5089630}"/>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106</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8A3CAEF1-F061-4764-A20C-CE33A2D60421}"/>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A845E86B-9AF6-4F17-876D-5817E4AF7B56}"/>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24%</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D5E1D49F-9931-4A45-84BB-D54C336EA605}"/>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108</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5375E98B-6C49-4DAD-BCC1-6CEA6D7A7E42}"/>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474E061A-73B8-4F59-AD61-B4BAA0E94D55}"/>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CA15E3E4-E5F7-44C0-AB07-1CB3C01FA002}"/>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106</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2DEA0167-1AD3-4C9D-AD5C-F0748831963F}"/>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0B936A0E-EEF3-4C12-92B8-CC91DDA495BD}"/>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FBEFF30B-99D1-4D2C-A0C8-26F860C839BE}"/>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105</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F6D8DB72-5F9B-4EBA-82E7-A68E3432CCFA}"/>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C53C98DC-5519-4504-9F6D-C6AF9FC126D8}"/>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8EFE5970-7A14-47D5-B54D-515F9DD6E725}"/>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108</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FD0301C2-D55B-4E0A-B691-20559DD13828}"/>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50FBEDA7-4226-45EE-9412-C23800AEBE3C}"/>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10%</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32DFEB7C-EE8E-4B7D-82E6-F0EC3064C5F4}"/>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120</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7D024C8A-829C-4B8D-9944-CEF298C7EF6E}"/>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80170333-F25F-457A-AB71-D3AD5555CACD}"/>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25%</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E03FAA12-75E4-42E7-BF2F-EE1F870BBAD6}"/>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116</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83D23C17-7455-4BEA-B342-2DBDE3807FB4}"/>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21628A39-279E-4770-A662-F6C3AE9E627A}"/>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529C3E31-57C4-4C9B-803F-AAB498246339}"/>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106</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1026E669-429C-4A9E-B522-29C4796E717A}"/>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D3A79FC0-4215-4149-A351-C8E93994A9F4}"/>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11%</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C4671C2F-A2FE-4F1D-8524-0D39442DDC82}"/>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115</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EC84CB8E-481E-4602-AF23-3716FDA0A85A}"/>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629CECF0-46F0-4763-A5CE-0C5A920F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17B3F2ED-BC55-4666-A544-14251FA855A3}"/>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C88CFC18-236E-44C2-A494-803C8D724667}"/>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43%</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30B4FFA1-D8B0-4B79-9169-1A8552AABA37}"/>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117</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7201E89-BB9D-445C-AFDE-B77BE79F5484}"/>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9B29E024-1735-49E6-93A5-86A9AF62AE21}"/>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44%</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411B5486-9E60-410F-8FFE-9CCAC7D7DE46}"/>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113</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9C9B59E9-35FA-4105-B52F-97F44D324D82}"/>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2C70299E-F40C-42D5-A328-96E93AB45480}"/>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18%</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6FF1FC98-E377-43C1-BAFC-83ED098598D8}"/>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129</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B38B2FA1-6150-4891-9D2E-E29B37E9EC5C}"/>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522E2BB2-C1E2-4F73-AC0E-619FAAED6D01}"/>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FFDB0183-A9A2-4B62-999B-F8E6C4B96CA5}"/>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39E56B8B-B747-4F21-8F1D-B26B832DB2C9}"/>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D894D100-75A7-4A98-8ACA-C7D91F40AE92}"/>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FE1BF2C5-06C7-4569-A885-7FB669961CEC}"/>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40.5</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428FFFB3-CBC7-4A6B-B99D-3BEA49891DC5}"/>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351EE659-ADCB-48AB-8AA3-81DC2C6AA31E}"/>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EBE6872D-E5FC-4CEC-895A-56DF7CDE7DBD}"/>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C458F702-7A92-45D6-9F7F-45B9ACFA1EC3}"/>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8A4CAEC9-B2F8-4A37-986F-FFD05D8F569E}"/>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8C56D7E8-2A9D-4F03-8BB2-B14A2D2E572B}"/>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A1C14430-F731-4641-B29F-ADB08EC11CB2}"/>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0B945C6A-1785-4E6E-9572-4C96F59C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FA74495-8A6A-498D-94CF-779861A22E82}"/>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99B6C6DC-ADEF-42B3-AF17-F38640D35A6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C93F114C-327A-4DDF-AE86-EE6BA9F6864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CB716D22-BFA7-4060-8982-54BA412362E8}"/>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5F73B078-D929-4770-9DCB-32BB0DF55058}"/>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0440BC1C-1BF2-4CA9-96F8-52FDE5D5ACD5}"/>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F4A83FDC-5FB9-49B6-B828-60E91B25522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66BE7419-0E76-46C0-9316-2CF04B56971B}"/>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23515688-4688-4F6F-BD9C-F69BF1AB3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4E37F23B-53C0-4744-A9DF-35C086F6B4A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79C8D2A5-0A09-4759-A4A1-7142D94FBC6C}"/>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A1613BC9-9578-48F6-A549-54B571D7838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3704BF33-344D-4E17-8D4A-0CDB786B922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E6A1FA81-BB57-4FF3-9859-3C2D65F88D0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171B7FBD-C4C5-449C-B09B-EE3D5CD93E4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9C96C57A-3278-483A-AFC0-69D6589AE923}"/>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08730DBA-F071-46E3-A376-EE434FF8537E}"/>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61A26076-9934-4E62-8E46-88AAFAAC69DC}"/>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C665685F-DA60-4493-BA91-FA9F171E03F2}"/>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8237119A-5DDE-405B-9C9F-317930D21DD3}"/>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115</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3EABEDAA-71ED-4365-B208-C21BF9E6367C}"/>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1F317EC2-7606-4174-8AF3-FAF1484CF7AE}"/>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478B2C94-88F1-4B62-9D10-68412B7CC75E}"/>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112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B0000CAE-6A1F-4693-9AE2-26F23CEFE1CA}"/>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DEFDF5E2-2BC3-40A1-9B54-1577E1AA2D98}"/>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92</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A33A0D47-631F-4E7C-91FB-A540C57EC910}"/>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85</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9445E0BF-C264-42BD-B394-710BFABC4D99}"/>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85</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39F2D318-C0DD-49AB-B65E-CE111968E6FE}"/>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A10764EC-2B91-4C56-BC29-7272D52CC9FB}"/>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75CD68C4-4996-4A9D-9AE9-0A0234E1D043}"/>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25%</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BA151F3F-A79F-4BC8-9974-FD1DD43AABBB}"/>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8ABACF45-DA70-4159-A836-B9F1909255B7}"/>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94FEEF16-6D49-4E7D-8091-B50F53C1BA37}"/>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18%</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2B678FC3-CA91-41FA-A0EC-8D424DF5EBD0}"/>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35%</a:t>
            </a:fld>
            <a:endParaRPr lang="en-GB" sz="4800" b="1">
              <a:solidFill>
                <a:srgbClr val="92D050"/>
              </a:solidFill>
            </a:endParaRPr>
          </a:p>
        </xdr:txBody>
      </xdr:sp>
      <xdr:pic>
        <xdr:nvPicPr>
          <xdr:cNvPr id="151" name="Picture 150">
            <a:extLst>
              <a:ext uri="{FF2B5EF4-FFF2-40B4-BE49-F238E27FC236}">
                <a16:creationId xmlns:a16="http://schemas.microsoft.com/office/drawing/2014/main" id="{54031C2C-7D0C-4760-AC3F-5F42A8BA9B0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301B05F2-0293-41DD-B54A-9D4E87518F5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F3FAE807-7C8C-4E23-B101-F8AA16527232}"/>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D047179E-E250-474C-8A10-81CB2FE184D7}"/>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0E4DF03E-2787-42F2-AFFE-423D6C910AD9}"/>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B4AF47D5-F320-4EB4-A280-3247DF7F0D22}"/>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93CECD90-28FA-4FC3-8178-37932AAD8BD5}"/>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7C85F224-AF1C-48DC-A892-9EB17F335D37}"/>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CF59F606-05EC-4539-9225-372E8B2B2267}"/>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82</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72A9B4E6-68AE-4461-9A7E-9C695EF5EA26}"/>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25BAA7F6-DED4-400C-8AE1-39E91B67D9F3}"/>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127</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84A89A10-D97B-4BC3-902C-4B885B2E3F7D}"/>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8B6C56A9-83D8-46A1-A3F1-011D4B045D71}"/>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110</a:t>
            </a:fld>
            <a:endParaRPr lang="en-GB" sz="500" b="1">
              <a:solidFill>
                <a:schemeClr val="bg1"/>
              </a:solidFill>
            </a:endParaRPr>
          </a:p>
        </xdr:txBody>
      </xdr:sp>
      <xdr:pic>
        <xdr:nvPicPr>
          <xdr:cNvPr id="164" name="Picture 163">
            <a:extLst>
              <a:ext uri="{FF2B5EF4-FFF2-40B4-BE49-F238E27FC236}">
                <a16:creationId xmlns:a16="http://schemas.microsoft.com/office/drawing/2014/main" id="{8107468A-535D-4575-AF08-B59FB0BA82B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E07FD2AC-319C-470C-A080-2F84180FFCA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EFC540B5-A89E-4AD4-A453-12D7B926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3BCA75CE-BA1D-4914-8FCE-EF1C59318E9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A588E823-F211-471A-8DC9-846332574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84AF35D7-AC9A-4EE1-992E-04DE859D1D92}"/>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EB1CACD9-E0C1-4F43-A381-24AE302C2C00}"/>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7270CF94-1CF8-4108-ADC5-E167C0498E5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48965361-A2BC-445D-A2A1-56A92633CD78}"/>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397D3812-9312-48FA-8574-5C39461DE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64F7DA28-5AAA-4F0D-AEAC-0589C2D5583D}"/>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559BD5F9-6817-49D3-A09A-5D927985AD45}"/>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EC57853C-8F65-4712-925C-02001CDB5090}"/>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28%</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C7B4056E-A6B3-41F0-A028-EC7E1ED5EA41}"/>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03F38894-9872-4EBB-9D2A-1EE76DEFD3E1}"/>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94</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1284303A-0C03-4BF3-8C4B-3A2EBE69931A}"/>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100</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067197DB-30B9-43E0-B559-7E404328E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9FDE58C6-51BF-41A2-A28F-60D37D1472B2}"/>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BB8309CB-FA48-4AE9-91CB-139B5E513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9C5FAC2A-C9AF-42A0-8B51-F60E59D42A69}"/>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20%</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2EB40A37-D8F8-41F9-816C-4BACA28267E4}"/>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D7A00E13-7B06-44C0-9913-F694E1C27D20}"/>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6693D92B-6FEA-44A4-A687-64204D08E085}"/>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35%</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BA159E77-744C-4D3C-AAF7-E44DE38C9038}"/>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C65F0EE6-F0B0-4A13-8ED9-E559CBA61D42}"/>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9%</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27D7E2E8-2A36-45E0-A4BE-1423991128A0}"/>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97B366B2-2723-43B4-92FB-6823157ED912}"/>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05B03F28-2D12-4B3E-BE37-152801B302D7}"/>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91</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9FFF204A-31B6-4FE5-A388-987348FC632C}"/>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103</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D2FC9274-A9E5-4400-80D4-B79EFE37290C}"/>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113</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8108C7A1-2503-41B2-8E35-0730DC0ED42C}"/>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5ECEEB3B-6D2E-4BF0-8089-32772F67B440}"/>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D4C199E0-4910-4128-B5A3-595F248E4160}"/>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50F65131-46A7-43D4-8AFA-479C113FDDE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CF9D840F-880C-4212-BC03-E48CF0364B1E}"/>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874EEC04-802F-434A-9506-8B2D2CD566F5}"/>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9282E022-99EB-4F76-ACCB-B9CD0AE87866}"/>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E34B0A46-4395-4FC4-8B0A-0D91E81E717F}"/>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98B08F8F-A078-415B-BA93-8CD8AD2D248B}"/>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62C756FE-A5AA-4DE8-92D4-A85F08E99A8F}"/>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E8DA07D8-AB79-4D03-954E-78891A06C946}"/>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BFC05CC4-0B4A-435C-BDFD-F3CB1484F183}"/>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FC5D72F3-C900-43A1-B201-A2EF67A708F5}"/>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2CE1C68F-F4AC-49E3-A495-51197FD87C29}"/>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6DCF267D-03FC-44AC-A363-8B6E529B205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DA73FBAA-9534-4B9C-98A0-A0AFEF7A12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175F1359-AF4C-483A-9BA2-3BB26D953CF0}"/>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98852A82-DE1A-4D5E-B65F-4959370417BA}"/>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869E07A-3750-4E5C-848A-5CFB1A8191C6}"/>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77F08C1-AEEB-49D8-ABCB-78A369487C4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C95B9EA-09ED-41FF-84ED-38568606BA42}"/>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592ABDD-0541-4E57-95B9-A42BF1E1F72A}"/>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CB0F167-61DF-4B64-861E-E667EDB4E7B5}"/>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9AA93C0-A76C-44CE-AA8F-143B3C4C94A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2A33226-41BA-4D7D-A3B5-178C0CCB9AC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7CFCD5A-6FAB-48D7-90A3-2B5F2DE9C9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F3894C7-D4DF-422C-B815-667FA26537C6}"/>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3CDC4B31-1D21-4069-9228-1624CA83F0E3}"/>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1914EEE1-1858-4198-AADD-51552905D7F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B6D3020-BCD9-450D-B719-03AC0E05F89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CB952069-1EA1-4C5D-A042-01D2BC622DDC}"/>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B1EB9451-6824-417D-9ACD-AAA464500B5E}"/>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Lache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693E1B88-E3FD-4AD9-AC17-6CF57A3E0AA6}"/>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5105246C-2654-487B-B023-7FBBA2DD2E6F}"/>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87433C91-C56D-4948-94BD-19DC336F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58FE60DB-1908-4D17-9FCB-31880EAC7D84}"/>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4E6BE7C7-024B-48FC-A7E0-BFEB64E9F015}"/>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AC2C1816-1B1D-4780-9E4B-A300A889E708}"/>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07003E32-039D-4530-A870-24CA5AA2BCB8}"/>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45506713-8BBE-45FF-873D-C6D375EECB48}"/>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A1960A48-8D6C-4975-A510-58951FD80482}"/>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D1B8ECF4-328B-4065-8555-D98AAC43AA72}"/>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DA5431C6-6336-46DC-BD3A-E80B4DED3AC2}"/>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9A65CDFA-D239-496D-A234-083319947CD7}"/>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DD9AD37-208D-44FE-B9CB-8E0FDA9C6E68}"/>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84378E4-D255-486D-B958-47543B214155}"/>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8EC114C-9D3D-4F8E-B6C3-3214888C1F59}"/>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10B62FE-C9F8-4CDC-BBAF-3D8CB46BDA42}"/>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1D9F86D-565F-4051-A668-272EE3DA1AC8}"/>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CBA9ACF-CE15-499C-872B-6A3C453D2E21}"/>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F0E7180-2D39-4043-9C16-E1E34D7FB13E}"/>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F40D25F-8A9A-4899-9093-C84A12F64E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469CA943-33FD-4497-8A23-A768C49C6094}"/>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0FF40D61-1A95-4C9C-ADA7-119992BF5770}"/>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50EA983B-27B7-45BC-BECF-118D11ACBAF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42F5886-25B4-4D67-8127-F83632A8BA5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02D1821D-1C5D-411F-B05E-28C85C8B2FCC}"/>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B090503F-9B67-44E0-9270-75E39ECA22AD}"/>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Lache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D010A3AB-75EB-4A5A-9986-5D09FB378D8B}"/>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FABFAF46-762D-43B9-BB26-69088D9C8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5A998E22-6BE8-4339-BCFA-62D7A2C10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E392551-3156-44C0-8D5F-ED58E1E7C1D3}"/>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8902126-9ABA-4A51-8A04-0495258364BB}"/>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BEC019B-DD66-4115-A905-B43DEE81AE03}"/>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FCDC3D7-96B1-4E5D-93F1-4B00B3FD783F}"/>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66D7BD9-9961-4DA1-92F7-C4FDF2416AB8}"/>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01A5F21-D81E-4067-829E-C5F0EB270E22}"/>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0443156-2334-4966-828A-95CD277D456F}"/>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8261084-AFCE-4083-9734-3D9B1860E22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D54842E1-7A04-4E1B-9CEA-CF2262A089F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E5637E79-18A2-4193-8229-B5126B605C27}"/>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BE130AA0-3DB2-4C8F-97FB-81DC4C6F7FC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3F1A510-7EB6-4A55-9DB0-E0C26FEE219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AEFCA42A-958E-4C4E-A3C7-CB434DAF6EE9}"/>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2726F69A-4B74-429B-BD44-03DBF5E24C1F}"/>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Lache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3E44AA4-D8DF-48B1-A572-EAACE134B2E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1EF567B2-899C-4E9C-A85F-AA5168A4DEF4}"/>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F88AF2E4-0605-4DE0-9811-94FB00E1009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052B7DD-471E-4B48-ACCB-C01889DB68D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7FFB7930-D2C3-4E63-9ABD-F31950C598B1}"/>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B73B6954-D3B0-4EE6-9444-9C29DE09CA7B}"/>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2710049D-1B37-4000-9ACB-859AD131542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A1939CA2-7A41-4FAB-B699-AE49B392D8F0}"/>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0F5300A7-6D1B-4124-9314-5CEB45B25C36}"/>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CF338D51-4F23-4B40-BDEA-2128A95769E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8CC9264D-9ED0-4742-B07A-BAF4C48B6E5D}"/>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65411489-9989-4F55-82E5-23118AF34F38}"/>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A67F93F-E8CB-42CC-901B-9BDF8F76323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F6BC4C3D-BA5B-4B9B-A3B2-A7E630771FE3}"/>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6FB9F71C-2A01-4B7E-9627-279825AC859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C838AB90-B37C-433B-A743-4A683A4AE50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F5982444-5202-4954-95EA-EBD8767B6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DB23A60E-758B-474B-A8FC-DC1C65A41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53286501-3491-4FBE-A0A6-A9880EA6A76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CE7905EF-8EB5-49AB-8C7F-B1DD85B9A757}"/>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CC3ADCF-5D28-46F3-B3BF-E5B1C718AE41}"/>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F257F31-1D6D-4C93-B337-104051337B52}"/>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CE4008D-C899-4954-866C-E21D738EDB9A}"/>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8A8236F-D194-4D5B-85BA-AC7D557DB7AE}"/>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A395C96-286F-46F5-8964-58B85B2759F2}"/>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C2C98D4-121F-48E6-BAB7-A01355640D16}"/>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7B33F90-E6EA-4435-8FA9-31B148BDEC0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B1C574A4-1135-4133-A624-CF57D185751C}"/>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51BABCE4-876D-49C7-B6F0-AE0BC67A86CE}"/>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93775DF0-270C-40E6-83B5-110C688B07A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3D93253-D58D-4842-A34A-EF278D0B95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759779D2-5C73-4F37-90DF-202D5FF97B89}"/>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B117EEF0-FEED-4A04-812C-2E47A242405C}"/>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Lache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ECDC1AF4-46F8-4BA9-B789-6CBB49B93786}"/>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B2E4C723-A3B0-4EB4-AFE6-97D4172C3F29}"/>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7D9A6A69-563E-422E-B368-6E0346C0F0C9}"/>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A933BFB-B948-4D97-A33B-F228E4387AE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58BE420A-4118-44C4-8BEC-B23C3D2D8F7C}"/>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8A30D1EA-145D-4E60-98AF-C619D1951536}"/>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95665BD-42F8-4A5F-8CAE-E06F72202FB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2A64301C-72B5-4B00-95F9-E8A504B4D544}"/>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2A0CC1B5-95B7-4057-BA53-EAB851FD6E0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F56DE22A-922E-4C1E-9A96-AF16778A3A6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053D699B-34B7-4867-ABC4-7B4496B4D2DC}"/>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4A82868C-93BB-4D4F-AF7A-954A1CBB058D}"/>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FB2C0B3-E016-4C7F-971D-2F3ED7C8A88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9A3A4935-0337-4E9C-A59E-91898975052D}"/>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E566FEB2-5D8E-43F4-B973-28365D69C7B5}"/>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801AC296-D7C1-44A0-A0C8-0A343575CFF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15B42806-B0FD-4EBE-A0B0-21338F9EC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B5A83ADD-E03E-41AB-8B9A-A63C0915A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C1E19CE5-9544-4D36-AD96-4211DD5F2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66592DDA-F011-4814-A610-6C2F7102A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98B404D3-05A5-4C69-9E69-3AAFE3E84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55AEF64D-C750-4E3B-BF77-0477C4269165}"/>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5BB97D1D-8A59-4324-985C-8DC1C346B7B5}"/>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563DEBE4-2957-462D-A270-B9B4550A001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57EA82E4-9F66-4816-9B73-A5FAE3EF404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30D674CC-DE99-409B-AA1E-CC8F40B1DDFD}"/>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F5BDC9E9-0453-4738-8880-37290918F2B4}"/>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D903AB33-601D-4684-BEB3-EB67BBEA4DE5}"/>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D449FC24-D166-442B-9E42-A316301728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02EE7F90-BF29-4052-98FE-83902D57F3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BC173054-8960-4BF3-9926-4F2BE31EF9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6991A6E0-0A36-4480-A9BD-730C09AF95BA}"/>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546B7D08-1F36-4D39-A258-C3B1F293FC3D}"/>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AA903DA-8180-4C6E-886A-6C4C5B47149D}"/>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B75D8C5-029A-42AE-908C-DDC06DF7732C}"/>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0EE72D2-C1CC-4E6A-9E8D-D1A6C25069DA}"/>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B2A2C22-0DF8-4702-A1F4-E05F22379D26}"/>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DFDCC8C-08AD-4854-A9F3-B36D54DD9104}"/>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298D4FC-FDBF-4291-8EA3-69F2826DF745}"/>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FAB0BFD-47B4-4F76-B04F-E6BFC5D6C9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A3D8708A-1F85-4D0F-B3EA-DC60796C84B0}"/>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2CCA9124-66EA-49A5-B909-D3F40F495F10}"/>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98277973-F34A-452F-914D-2EA444528E3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FE26E63-163C-4020-B5FD-21AC7CD21C0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72159532-2268-4B6D-B577-A4CD424B340A}"/>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0D0555B-1FA2-4CE7-B251-667DA1C5CB21}"/>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Lache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8D92E72A-C9B3-48DC-BA59-5E094490C078}"/>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4F2AF0EB-7149-4C13-BEA7-B2DC2D2B1E7B}"/>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8105BB35-2A21-413E-B736-71B8E0D21B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94783E9B-D964-4BDB-8BD5-22FC3DB2AF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6C2487C9-708E-4604-8128-EE0271B019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9F771B1B-D2B8-4AF6-86B6-2B21DBA54CBC}"/>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FAD6AA8C-87FA-457F-AFBA-221E15D6785D}"/>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FDFFF820-5A12-4695-B4D2-75D53C1D86EE}"/>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67DB7203-59D4-43EF-8678-7BD383457127}"/>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B3299FB9-6D16-4370-BADA-E2C2D4DA0624}"/>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C6F64412-BCEF-4725-A47C-7BD4DFF78594}"/>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F3BF6C4C-EA1D-494F-9EB7-D88B9DC58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62DDDE01-294B-4E1E-8136-4C5AB110877E}"/>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7108D3590CFF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0.43483486238532115</v>
          </cell>
          <cell r="C89">
            <v>0.17631192660550454</v>
          </cell>
          <cell r="D89">
            <v>0.28277981651376138</v>
          </cell>
          <cell r="E89">
            <v>0.42149541284403674</v>
          </cell>
        </row>
        <row r="90">
          <cell r="A90">
            <v>0.5651651376146789</v>
          </cell>
          <cell r="C90">
            <v>0.82368807339449546</v>
          </cell>
          <cell r="D90">
            <v>0.71722018348623862</v>
          </cell>
          <cell r="E90">
            <v>0.57850458715596331</v>
          </cell>
        </row>
        <row r="96">
          <cell r="C96" t="str">
            <v>0-4</v>
          </cell>
          <cell r="E96">
            <v>6.0440366972477066E-2</v>
          </cell>
        </row>
        <row r="97">
          <cell r="C97" t="str">
            <v>5-17</v>
          </cell>
          <cell r="E97">
            <v>0.16821100917431192</v>
          </cell>
        </row>
        <row r="98">
          <cell r="C98" t="str">
            <v>18-24</v>
          </cell>
          <cell r="E98">
            <v>7.875229357798165E-2</v>
          </cell>
        </row>
        <row r="99">
          <cell r="C99" t="str">
            <v>25-34</v>
          </cell>
          <cell r="E99">
            <v>0.13343119266055048</v>
          </cell>
        </row>
        <row r="100">
          <cell r="C100" t="str">
            <v>35-49</v>
          </cell>
          <cell r="E100">
            <v>0.18890825688073398</v>
          </cell>
        </row>
        <row r="101">
          <cell r="C101" t="str">
            <v>50-64</v>
          </cell>
          <cell r="E101">
            <v>0.19244954128440367</v>
          </cell>
        </row>
        <row r="102">
          <cell r="C102" t="str">
            <v>65-74</v>
          </cell>
          <cell r="E102">
            <v>9.6183486238532095E-2</v>
          </cell>
        </row>
        <row r="103">
          <cell r="C103" t="str">
            <v>75 plus</v>
          </cell>
          <cell r="E103">
            <v>8.1339449541284387E-2</v>
          </cell>
        </row>
        <row r="115">
          <cell r="C115" t="str">
            <v>Couple - no children</v>
          </cell>
          <cell r="D115">
            <v>0.2489908256880734</v>
          </cell>
        </row>
        <row r="116">
          <cell r="C116" t="str">
            <v>Couple with children</v>
          </cell>
          <cell r="D116">
            <v>0.18412844036697248</v>
          </cell>
        </row>
        <row r="117">
          <cell r="C117" t="str">
            <v>Lone parent</v>
          </cell>
          <cell r="D117">
            <v>3.9247706422018351E-2</v>
          </cell>
        </row>
        <row r="118">
          <cell r="C118" t="str">
            <v>Single person - no children</v>
          </cell>
          <cell r="D118">
            <v>0.18213761467889911</v>
          </cell>
        </row>
        <row r="119">
          <cell r="C119" t="str">
            <v>Other: two or more adults</v>
          </cell>
          <cell r="D119">
            <v>0.34567889908256877</v>
          </cell>
        </row>
        <row r="128">
          <cell r="D128">
            <v>0.68961467889908246</v>
          </cell>
          <cell r="L128" t="str">
            <v>0 
Index: 95</v>
          </cell>
        </row>
        <row r="129">
          <cell r="D129">
            <v>0.1402110091743119</v>
          </cell>
          <cell r="L129" t="str">
            <v>1 
Index: 111</v>
          </cell>
        </row>
        <row r="130">
          <cell r="D130">
            <v>0.11764220183486236</v>
          </cell>
          <cell r="L130" t="str">
            <v>2 
Index: 111</v>
          </cell>
        </row>
        <row r="131">
          <cell r="D131">
            <v>5.2724770642201851E-2</v>
          </cell>
          <cell r="L131" t="str">
            <v>3+ 
Index: 133</v>
          </cell>
        </row>
        <row r="137">
          <cell r="D137">
            <v>0.20434862385321101</v>
          </cell>
        </row>
        <row r="138">
          <cell r="D138">
            <v>0.35328440366972486</v>
          </cell>
        </row>
        <row r="139">
          <cell r="D139">
            <v>0.35192660550458726</v>
          </cell>
        </row>
        <row r="140">
          <cell r="D140">
            <v>9.0431192660550469E-2</v>
          </cell>
        </row>
        <row r="146">
          <cell r="D146">
            <v>0.1971834862385321</v>
          </cell>
          <cell r="L146" t="str">
            <v>&lt;20k 
Index: 117</v>
          </cell>
        </row>
        <row r="147">
          <cell r="D147">
            <v>0.33941284403669725</v>
          </cell>
          <cell r="L147" t="str">
            <v>20k - 40k 
Index: 108</v>
          </cell>
        </row>
        <row r="148">
          <cell r="D148">
            <v>0.2109724770642202</v>
          </cell>
          <cell r="L148" t="str">
            <v>40k - 60k 
Index: 100</v>
          </cell>
        </row>
        <row r="149">
          <cell r="D149">
            <v>0.13628440366972475</v>
          </cell>
          <cell r="L149" t="str">
            <v>60k - 80k 
Index: 98</v>
          </cell>
        </row>
        <row r="150">
          <cell r="D150">
            <v>5.8798165137614676E-2</v>
          </cell>
          <cell r="L150" t="str">
            <v>80k - 100k 
Index: 80</v>
          </cell>
        </row>
        <row r="151">
          <cell r="D151">
            <v>5.7522935779816521E-2</v>
          </cell>
          <cell r="L151" t="str">
            <v>100k+ 
Index: 62</v>
          </cell>
        </row>
      </sheetData>
      <sheetData sheetId="4"/>
      <sheetData sheetId="5"/>
      <sheetData sheetId="6">
        <row r="48">
          <cell r="F48" t="str">
            <v>Capped Index</v>
          </cell>
        </row>
        <row r="49">
          <cell r="E49">
            <v>3.669724770642202E-2</v>
          </cell>
          <cell r="F49">
            <v>200</v>
          </cell>
          <cell r="G49">
            <v>1.1000000000000001</v>
          </cell>
        </row>
        <row r="50">
          <cell r="E50">
            <v>4.5871559633027525E-2</v>
          </cell>
          <cell r="F50">
            <v>122.22862681578279</v>
          </cell>
          <cell r="G50">
            <v>1.2</v>
          </cell>
        </row>
        <row r="51">
          <cell r="E51">
            <v>0.1</v>
          </cell>
          <cell r="F51">
            <v>182.62326273086134</v>
          </cell>
          <cell r="G51">
            <v>1.3</v>
          </cell>
        </row>
        <row r="52">
          <cell r="E52">
            <v>0</v>
          </cell>
          <cell r="F52">
            <v>0</v>
          </cell>
          <cell r="G52">
            <v>1.4</v>
          </cell>
        </row>
        <row r="53">
          <cell r="E53">
            <v>4.5871559633027525E-2</v>
          </cell>
          <cell r="F53">
            <v>134.34774606410693</v>
          </cell>
          <cell r="G53">
            <v>1.5</v>
          </cell>
        </row>
        <row r="54">
          <cell r="E54">
            <v>0</v>
          </cell>
          <cell r="F54">
            <v>0</v>
          </cell>
          <cell r="G54">
            <v>2.6</v>
          </cell>
        </row>
        <row r="55">
          <cell r="E55">
            <v>0.1</v>
          </cell>
          <cell r="F55">
            <v>200</v>
          </cell>
          <cell r="G55">
            <v>2.7</v>
          </cell>
        </row>
        <row r="56">
          <cell r="E56">
            <v>0</v>
          </cell>
          <cell r="F56">
            <v>0</v>
          </cell>
          <cell r="G56">
            <v>2.8</v>
          </cell>
        </row>
        <row r="57">
          <cell r="E57">
            <v>5.5045871559633031E-2</v>
          </cell>
          <cell r="F57">
            <v>110.53438152567072</v>
          </cell>
          <cell r="G57">
            <v>2.9</v>
          </cell>
        </row>
        <row r="58">
          <cell r="E58">
            <v>5.5045871559633031E-2</v>
          </cell>
          <cell r="F58">
            <v>159.55526130500118</v>
          </cell>
          <cell r="G58">
            <v>2.1</v>
          </cell>
        </row>
        <row r="59">
          <cell r="E59">
            <v>9.1743119266055051E-3</v>
          </cell>
          <cell r="F59">
            <v>52.463933378254637</v>
          </cell>
          <cell r="G59">
            <v>2.11</v>
          </cell>
        </row>
        <row r="60">
          <cell r="E60">
            <v>2.7522935779816515E-2</v>
          </cell>
          <cell r="F60">
            <v>154.2544220589879</v>
          </cell>
          <cell r="G60">
            <v>2.12</v>
          </cell>
        </row>
        <row r="61">
          <cell r="E61">
            <v>0</v>
          </cell>
          <cell r="F61">
            <v>0</v>
          </cell>
          <cell r="G61">
            <v>2.13</v>
          </cell>
        </row>
        <row r="62">
          <cell r="E62">
            <v>8.2568807339449546E-2</v>
          </cell>
          <cell r="F62">
            <v>200</v>
          </cell>
          <cell r="G62">
            <v>3.14</v>
          </cell>
        </row>
        <row r="63">
          <cell r="E63">
            <v>5.5045871559633031E-2</v>
          </cell>
          <cell r="F63">
            <v>124.44170022566952</v>
          </cell>
          <cell r="G63">
            <v>3.15</v>
          </cell>
        </row>
        <row r="64">
          <cell r="E64">
            <v>7.3394495412844041E-2</v>
          </cell>
          <cell r="F64">
            <v>119.10367090146734</v>
          </cell>
          <cell r="G64">
            <v>3.16</v>
          </cell>
        </row>
        <row r="65">
          <cell r="E65">
            <v>0.1</v>
          </cell>
          <cell r="F65">
            <v>151.73392496652076</v>
          </cell>
          <cell r="G65">
            <v>3.17</v>
          </cell>
        </row>
        <row r="66">
          <cell r="E66">
            <v>0</v>
          </cell>
          <cell r="F66">
            <v>0</v>
          </cell>
          <cell r="G66">
            <v>3.18</v>
          </cell>
        </row>
        <row r="67">
          <cell r="E67">
            <v>2.7522935779816515E-2</v>
          </cell>
          <cell r="F67">
            <v>19.647149812299507</v>
          </cell>
          <cell r="G67">
            <v>4.1900000000000004</v>
          </cell>
        </row>
        <row r="68">
          <cell r="E68">
            <v>1.834862385321101E-2</v>
          </cell>
          <cell r="F68">
            <v>24.776190522815025</v>
          </cell>
          <cell r="G68">
            <v>4.2</v>
          </cell>
        </row>
        <row r="69">
          <cell r="E69">
            <v>9.1743119266055051E-3</v>
          </cell>
          <cell r="F69">
            <v>51.285619705178966</v>
          </cell>
          <cell r="G69">
            <v>4.21</v>
          </cell>
        </row>
        <row r="70">
          <cell r="E70">
            <v>0</v>
          </cell>
          <cell r="F70">
            <v>0</v>
          </cell>
          <cell r="G70">
            <v>4.22</v>
          </cell>
        </row>
        <row r="71">
          <cell r="E71">
            <v>0.1</v>
          </cell>
          <cell r="F71">
            <v>200</v>
          </cell>
          <cell r="G71">
            <v>4.2300000000000004</v>
          </cell>
        </row>
        <row r="72">
          <cell r="E72">
            <v>0</v>
          </cell>
          <cell r="F72">
            <v>0</v>
          </cell>
          <cell r="G72">
            <v>4.24</v>
          </cell>
        </row>
        <row r="73">
          <cell r="E73">
            <v>1.834862385321101E-2</v>
          </cell>
          <cell r="F73">
            <v>32.82473032149548</v>
          </cell>
          <cell r="G73">
            <v>4.25</v>
          </cell>
        </row>
      </sheetData>
      <sheetData sheetId="7">
        <row r="19">
          <cell r="A19">
            <v>106.54305430682784</v>
          </cell>
        </row>
        <row r="20">
          <cell r="A20">
            <v>106.74977462276287</v>
          </cell>
        </row>
        <row r="21">
          <cell r="A21">
            <v>98.594418889840952</v>
          </cell>
        </row>
        <row r="22">
          <cell r="A22">
            <v>107.46745463610428</v>
          </cell>
        </row>
        <row r="23">
          <cell r="A23">
            <v>104.06568735074633</v>
          </cell>
        </row>
        <row r="24">
          <cell r="A24">
            <v>106.33384056376146</v>
          </cell>
        </row>
        <row r="25">
          <cell r="A25">
            <v>113.48631465404631</v>
          </cell>
        </row>
        <row r="26">
          <cell r="A26">
            <v>97.132788919848622</v>
          </cell>
        </row>
        <row r="27">
          <cell r="A27">
            <v>108.02982821036034</v>
          </cell>
        </row>
        <row r="28">
          <cell r="A28">
            <v>104.53362376850923</v>
          </cell>
        </row>
        <row r="29">
          <cell r="A29">
            <v>104.64845232438498</v>
          </cell>
        </row>
        <row r="30">
          <cell r="A30">
            <v>98.803153164043451</v>
          </cell>
        </row>
        <row r="31">
          <cell r="A31">
            <v>100.98253056904794</v>
          </cell>
        </row>
        <row r="32">
          <cell r="A32">
            <v>121.38226118785119</v>
          </cell>
        </row>
        <row r="33">
          <cell r="A33">
            <v>99.230690139534417</v>
          </cell>
        </row>
        <row r="34">
          <cell r="A34">
            <v>108.15090228977466</v>
          </cell>
        </row>
        <row r="35">
          <cell r="A35">
            <v>97.470972413068822</v>
          </cell>
        </row>
        <row r="36">
          <cell r="A36">
            <v>93.788242691461846</v>
          </cell>
        </row>
        <row r="37">
          <cell r="A37">
            <v>103.5415537206776</v>
          </cell>
        </row>
        <row r="38">
          <cell r="A38">
            <v>92.598742884153836</v>
          </cell>
        </row>
        <row r="39">
          <cell r="A39">
            <v>85.531474964601102</v>
          </cell>
        </row>
        <row r="40">
          <cell r="A40">
            <v>200.09448517144435</v>
          </cell>
        </row>
        <row r="41">
          <cell r="A41">
            <v>93.47286089367671</v>
          </cell>
        </row>
        <row r="42">
          <cell r="A42">
            <v>95.127605826331703</v>
          </cell>
        </row>
        <row r="43">
          <cell r="A43">
            <v>101.07731076784825</v>
          </cell>
        </row>
        <row r="44">
          <cell r="A44">
            <v>107.04115506842942</v>
          </cell>
        </row>
        <row r="45">
          <cell r="A45">
            <v>101.02377463405496</v>
          </cell>
        </row>
        <row r="46">
          <cell r="A46">
            <v>100.00000000000003</v>
          </cell>
        </row>
        <row r="47">
          <cell r="A47">
            <v>109.49529295341378</v>
          </cell>
        </row>
        <row r="48">
          <cell r="A48">
            <v>107.79900311885852</v>
          </cell>
        </row>
        <row r="49">
          <cell r="A49">
            <v>117.84791162358923</v>
          </cell>
        </row>
        <row r="50">
          <cell r="A50">
            <v>112.26252357604901</v>
          </cell>
        </row>
        <row r="51">
          <cell r="A51">
            <v>100.92988974680009</v>
          </cell>
        </row>
        <row r="52">
          <cell r="A52">
            <v>112.48687017617706</v>
          </cell>
        </row>
        <row r="53">
          <cell r="A53">
            <v>103.62212431767975</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118.14397211133678</v>
          </cell>
        </row>
        <row r="14">
          <cell r="K14">
            <v>154.2131996052041</v>
          </cell>
        </row>
        <row r="15">
          <cell r="K15">
            <v>146.62729733749322</v>
          </cell>
        </row>
        <row r="16">
          <cell r="K16">
            <v>44.573357798165134</v>
          </cell>
        </row>
        <row r="17">
          <cell r="K17">
            <v>0</v>
          </cell>
        </row>
        <row r="24">
          <cell r="A24" t="str">
            <v>Health Challenges</v>
          </cell>
          <cell r="B24">
            <v>0.22935779816513763</v>
          </cell>
          <cell r="C24">
            <v>0.19413415180335644</v>
          </cell>
        </row>
        <row r="25">
          <cell r="A25" t="str">
            <v>At Risk</v>
          </cell>
          <cell r="B25">
            <v>0.26605504587155965</v>
          </cell>
          <cell r="C25">
            <v>0.17252417208946966</v>
          </cell>
        </row>
        <row r="26">
          <cell r="A26" t="str">
            <v>Caution</v>
          </cell>
          <cell r="B26">
            <v>0.32110091743119268</v>
          </cell>
          <cell r="C26">
            <v>0.2189912269146666</v>
          </cell>
        </row>
        <row r="27">
          <cell r="A27" t="str">
            <v>Healthy</v>
          </cell>
          <cell r="B27">
            <v>0.1834862385321101</v>
          </cell>
          <cell r="C27">
            <v>0.41165002502832154</v>
          </cell>
        </row>
      </sheetData>
      <sheetData sheetId="9">
        <row r="14">
          <cell r="K14">
            <v>200.63628825245382</v>
          </cell>
        </row>
        <row r="15">
          <cell r="K15">
            <v>122.22862681578279</v>
          </cell>
        </row>
        <row r="16">
          <cell r="K16">
            <v>182.62326273086134</v>
          </cell>
        </row>
        <row r="17">
          <cell r="K17">
            <v>0</v>
          </cell>
        </row>
        <row r="18">
          <cell r="K18">
            <v>134.34774606410693</v>
          </cell>
        </row>
        <row r="21">
          <cell r="K21">
            <v>0</v>
          </cell>
        </row>
        <row r="22">
          <cell r="K22">
            <v>735.79547360847585</v>
          </cell>
        </row>
        <row r="23">
          <cell r="K23">
            <v>0</v>
          </cell>
        </row>
        <row r="24">
          <cell r="K24">
            <v>110.53438152567072</v>
          </cell>
        </row>
        <row r="25">
          <cell r="K25">
            <v>159.55526130500118</v>
          </cell>
        </row>
        <row r="26">
          <cell r="K26">
            <v>52.463933378254637</v>
          </cell>
        </row>
        <row r="27">
          <cell r="K27">
            <v>154.2544220589879</v>
          </cell>
        </row>
        <row r="28">
          <cell r="K28">
            <v>0</v>
          </cell>
        </row>
        <row r="31">
          <cell r="K31">
            <v>205.37773395697815</v>
          </cell>
        </row>
        <row r="32">
          <cell r="K32">
            <v>124.44170022566952</v>
          </cell>
        </row>
        <row r="33">
          <cell r="K33">
            <v>119.10367090146734</v>
          </cell>
        </row>
        <row r="34">
          <cell r="K34">
            <v>151.73392496652076</v>
          </cell>
        </row>
        <row r="35">
          <cell r="K35">
            <v>0</v>
          </cell>
        </row>
        <row r="38">
          <cell r="K38">
            <v>19.647149812299507</v>
          </cell>
        </row>
        <row r="39">
          <cell r="K39">
            <v>24.776190522815025</v>
          </cell>
        </row>
        <row r="40">
          <cell r="K40">
            <v>51.285619705178966</v>
          </cell>
        </row>
        <row r="41">
          <cell r="K41">
            <v>0</v>
          </cell>
        </row>
        <row r="42">
          <cell r="K42">
            <v>262.89728176017502</v>
          </cell>
        </row>
        <row r="43">
          <cell r="K43">
            <v>0</v>
          </cell>
        </row>
        <row r="44">
          <cell r="K44">
            <v>32.82473032149548</v>
          </cell>
        </row>
        <row r="47">
          <cell r="K47">
            <v>0</v>
          </cell>
        </row>
        <row r="48">
          <cell r="K48">
            <v>0</v>
          </cell>
        </row>
        <row r="49">
          <cell r="K49">
            <v>0</v>
          </cell>
        </row>
      </sheetData>
      <sheetData sheetId="10">
        <row r="13">
          <cell r="V13">
            <v>735.79547360847585</v>
          </cell>
        </row>
        <row r="14">
          <cell r="V14">
            <v>262.89728176017502</v>
          </cell>
        </row>
        <row r="15">
          <cell r="V15">
            <v>205.37773395697815</v>
          </cell>
        </row>
        <row r="16">
          <cell r="V16">
            <v>200.63628825245382</v>
          </cell>
        </row>
        <row r="17">
          <cell r="V17">
            <v>182.62326273086134</v>
          </cell>
        </row>
        <row r="18">
          <cell r="V18">
            <v>159.55526130500118</v>
          </cell>
        </row>
        <row r="19">
          <cell r="V19">
            <v>154.2544220589879</v>
          </cell>
        </row>
        <row r="20">
          <cell r="V20">
            <v>151.73392496652076</v>
          </cell>
        </row>
        <row r="21">
          <cell r="V21">
            <v>134.34774606410693</v>
          </cell>
        </row>
        <row r="22">
          <cell r="V22">
            <v>124.44170022566952</v>
          </cell>
        </row>
        <row r="23">
          <cell r="V23">
            <v>122.22862681578279</v>
          </cell>
        </row>
        <row r="24">
          <cell r="V24">
            <v>119.10367090146734</v>
          </cell>
        </row>
        <row r="25">
          <cell r="V25">
            <v>110.53438152567072</v>
          </cell>
        </row>
        <row r="26">
          <cell r="V26">
            <v>52.463933378254637</v>
          </cell>
        </row>
        <row r="27">
          <cell r="V27">
            <v>51.285619705178966</v>
          </cell>
        </row>
        <row r="28">
          <cell r="V28">
            <v>32.82473032149548</v>
          </cell>
        </row>
        <row r="29">
          <cell r="V29">
            <v>24.776190522815025</v>
          </cell>
        </row>
        <row r="30">
          <cell r="V30">
            <v>19.647149812299507</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1C323-DBA0-41AA-8C8D-C47F75C9C098}">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CC485-D0D4-4791-B353-AE759CDD81FB}">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4C7EC-92CA-409B-96E9-986CDAFB067C}">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Emphysema are about 13%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BMI &gt; 30 are 8%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25% Feels downhearted / depressed in the past 4 weeks. This is 20%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18% are likely to be current cigarette smokers.  This is 29%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4% smoke 20+ cigarettes per day, which is 34%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10% are likely to say they never eat fruit and 44% never do moderate intensity sports, which are 28% above and 13%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16%, 19% above the base average, with white bread being eaten by about 36%, which is 18%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33.9%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A0F32-5015-448A-BE88-08566A0BA9BD}">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Emphysema are about 13% above the base average.</v>
      </c>
    </row>
    <row r="5" spans="1:2">
      <c r="A5" s="1" t="s">
        <v>49</v>
      </c>
      <c r="B5" s="1" t="str">
        <f>"• Incidents of "&amp;A55&amp;" are "&amp;TEXT(B55,"0%")&amp;" "&amp;C55&amp;" in this profile than in the base."</f>
        <v>• Incidents of BMI &gt; 30 are 8% above in this profile than in the base.</v>
      </c>
    </row>
    <row r="6" spans="1:2">
      <c r="A6" s="55" t="s">
        <v>50</v>
      </c>
      <c r="B6" s="54" t="str">
        <f>"• Approximately "&amp;TEXT(B68,"0%")&amp;" "&amp;A68&amp;". This is "&amp;TEXT(C68,"0%")&amp;" "&amp;D68&amp;" the base."</f>
        <v>• Approximately 25% Feels downhearted / depressed in the past 4 weeks. This is 20%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18% are likely to be current cigarette smokers.  This is 29% above the base average.</v>
      </c>
    </row>
    <row r="10" spans="1:2">
      <c r="A10" s="1" t="s">
        <v>51</v>
      </c>
      <c r="B10" s="48" t="str">
        <f>"• Circa "&amp;TEXT(D81,"0%")&amp;" smoke 20+ cigarettes per day, which is "&amp;TEXT(ABS(I81/100),"0%")&amp;" "&amp;J81&amp;" the base."</f>
        <v>• Circa 4% smoke 20+ cigarettes per day, which is 34%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10% are likely to say they never eat fruit and 44% never do moderate intensity sports, which are 28% above and 13%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16%, 19% above the base average, with white bread being eaten by about 36%, which is 18%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33.9%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1.8596330275229358E-2</v>
      </c>
      <c r="E27" s="63">
        <f>RANK('Data - Overview'!$D27,'Data - Overview'!$D$27:$D$31)</f>
        <v>3</v>
      </c>
      <c r="F27" s="62">
        <f>INDEX('Data - Knowledge'!$G:$G,MATCH('Data - Overview'!$A27,'Data - Knowledge'!$A:$A,0))</f>
        <v>1.8861443157352491E-2</v>
      </c>
      <c r="G27" s="64">
        <f>INDEX('Data - Knowledge'!$J:$J,MATCH('Data - Overview'!$A27,'Data - Knowledge'!$A:$A,0))</f>
        <v>98.594418889840952</v>
      </c>
      <c r="H27" s="64">
        <f>RANK('Data - Overview'!$G27,'Data - Overview'!$G$27:$G$31)</f>
        <v>5</v>
      </c>
      <c r="I27" s="65">
        <f>G27-100</f>
        <v>-1.4055811101590479</v>
      </c>
      <c r="J27" s="65" t="str">
        <f>IF(I27&gt;0,"above","below")</f>
        <v>below</v>
      </c>
      <c r="K27" s="66" t="str">
        <f>"" &amp;TEXT('Data - Overview'!$C27,"0")&amp;" "</f>
        <v xml:space="preserve">Coronary heart disease </v>
      </c>
      <c r="L27" s="67" t="str">
        <f>"Index: "&amp;TEXT('Data - Overview'!$G27,"0")&amp;""</f>
        <v>Index: 99</v>
      </c>
      <c r="M27" s="61" t="str">
        <f>'Data - Overview'!$K27&amp;CHAR(10)&amp;'Data - Overview'!$L27</f>
        <v>Coronary heart disease 
Index: 99</v>
      </c>
      <c r="N27" s="61">
        <v>1</v>
      </c>
    </row>
    <row r="28" spans="1:14">
      <c r="A28" s="1" t="s">
        <v>71</v>
      </c>
      <c r="B28" s="1" t="str">
        <f>INDEX('Data - Knowledge'!$D:$D,MATCH('Data - Overview'!$A28,'Data - Knowledge'!$A:$A,0))</f>
        <v>Asthma</v>
      </c>
      <c r="C28" s="1" t="s">
        <v>72</v>
      </c>
      <c r="D28" s="68">
        <f>INDEX('Data - Knowledge'!$E:$E,MATCH('Data - Overview'!$A28,'Data - Knowledge'!$A:$A,0))</f>
        <v>0.13900000000000004</v>
      </c>
      <c r="E28" s="69">
        <f>RANK('Data - Overview'!$D28,'Data - Overview'!$D$27:$D$31)</f>
        <v>2</v>
      </c>
      <c r="F28" s="68">
        <f>INDEX('Data - Knowledge'!$G:$G,MATCH('Data - Overview'!$A28,'Data - Knowledge'!$A:$A,0))</f>
        <v>0.13046368991797541</v>
      </c>
      <c r="G28" s="70">
        <f>INDEX('Data - Knowledge'!$J:$J,MATCH('Data - Overview'!$A28,'Data - Knowledge'!$A:$A,0))</f>
        <v>106.54305430682784</v>
      </c>
      <c r="H28" s="70">
        <f>RANK('Data - Overview'!$G28,'Data - Overview'!$G$27:$G$31)</f>
        <v>3</v>
      </c>
      <c r="I28" s="71">
        <f>G28-100</f>
        <v>6.5430543068278411</v>
      </c>
      <c r="J28" s="71" t="str">
        <f>IF(I28&gt;0,"above","below")</f>
        <v>above</v>
      </c>
      <c r="K28" s="1" t="str">
        <f>"" &amp;TEXT('Data - Overview'!$C28,"0")&amp;" "</f>
        <v xml:space="preserve">Asthma </v>
      </c>
      <c r="L28" s="1" t="str">
        <f>"Index: "&amp;TEXT('Data - Overview'!$G28,"0")&amp;""</f>
        <v>Index: 107</v>
      </c>
      <c r="M28" s="1" t="str">
        <f>'Data - Overview'!$K28&amp;CHAR(10)&amp;'Data - Overview'!$L28</f>
        <v>Asthma 
Index: 107</v>
      </c>
      <c r="N28" s="1">
        <v>2</v>
      </c>
    </row>
    <row r="29" spans="1:14">
      <c r="A29" s="72" t="s">
        <v>73</v>
      </c>
      <c r="B29" s="72" t="str">
        <f>INDEX('Data - Knowledge'!$D:$D,MATCH('Data - Overview'!$A29,'Data - Knowledge'!$A:$A,0))</f>
        <v>Chronic bronchitis</v>
      </c>
      <c r="C29" s="72" t="s">
        <v>74</v>
      </c>
      <c r="D29" s="73">
        <f>INDEX('Data - Knowledge'!$E:$E,MATCH('Data - Overview'!$A29,'Data - Knowledge'!$A:$A,0))</f>
        <v>9.8532110091743147E-3</v>
      </c>
      <c r="E29" s="74">
        <f>RANK('Data - Overview'!$D29,'Data - Overview'!$D$27:$D$31)</f>
        <v>4</v>
      </c>
      <c r="F29" s="73">
        <f>INDEX('Data - Knowledge'!$G:$G,MATCH('Data - Overview'!$A29,'Data - Knowledge'!$A:$A,0))</f>
        <v>9.1208244726518652E-3</v>
      </c>
      <c r="G29" s="75">
        <f>INDEX('Data - Knowledge'!$J:$J,MATCH('Data - Overview'!$A29,'Data - Knowledge'!$A:$A,0))</f>
        <v>108.02982821036034</v>
      </c>
      <c r="H29" s="75">
        <f>RANK('Data - Overview'!$G29,'Data - Overview'!$G$27:$G$31)</f>
        <v>2</v>
      </c>
      <c r="I29" s="75">
        <f>G29-100</f>
        <v>8.0298282103603356</v>
      </c>
      <c r="J29" s="75" t="str">
        <f>IF(I29&gt;0,"above","below")</f>
        <v>above</v>
      </c>
      <c r="K29" s="55" t="str">
        <f>"" &amp;TEXT('Data - Overview'!$C29,"0")&amp;" "</f>
        <v xml:space="preserve">Chronic bronchitis </v>
      </c>
      <c r="L29" s="72" t="str">
        <f>"Index: "&amp;TEXT('Data - Overview'!$G29,"0")&amp;""</f>
        <v>Index: 108</v>
      </c>
      <c r="M29" s="72" t="str">
        <f>'Data - Overview'!$K29&amp;CHAR(10)&amp;'Data - Overview'!$L29</f>
        <v>Chronic bronchitis 
Index: 108</v>
      </c>
      <c r="N29" s="72">
        <v>3</v>
      </c>
    </row>
    <row r="30" spans="1:14">
      <c r="A30" s="1" t="s">
        <v>75</v>
      </c>
      <c r="B30" s="1" t="str">
        <f>INDEX('Data - Knowledge'!$D:$D,MATCH('Data - Overview'!$A30,'Data - Knowledge'!$A:$A,0))</f>
        <v>Emphysema</v>
      </c>
      <c r="C30" s="1" t="s">
        <v>76</v>
      </c>
      <c r="D30" s="68">
        <f>INDEX('Data - Knowledge'!$E:$E,MATCH('Data - Overview'!$A30,'Data - Knowledge'!$A:$A,0))</f>
        <v>5.8623853211009196E-3</v>
      </c>
      <c r="E30" s="69">
        <f>RANK('Data - Overview'!$D30,'Data - Overview'!$D$27:$D$31)</f>
        <v>5</v>
      </c>
      <c r="F30" s="68">
        <f>INDEX('Data - Knowledge'!$G:$G,MATCH('Data - Overview'!$A30,'Data - Knowledge'!$A:$A,0))</f>
        <v>5.1657200597022817E-3</v>
      </c>
      <c r="G30" s="70">
        <f>INDEX('Data - Knowledge'!$J:$J,MATCH('Data - Overview'!$A30,'Data - Knowledge'!$A:$A,0))</f>
        <v>113.48631465404631</v>
      </c>
      <c r="H30" s="70">
        <f>RANK('Data - Overview'!$G30,'Data - Overview'!$G$27:$G$31)</f>
        <v>1</v>
      </c>
      <c r="I30" s="71">
        <f>G30-100</f>
        <v>13.486314654046311</v>
      </c>
      <c r="J30" s="71" t="str">
        <f>IF(I30&gt;0,"above","below")</f>
        <v>above</v>
      </c>
      <c r="K30" s="1" t="str">
        <f>"" &amp;TEXT('Data - Overview'!$C30,"0")&amp;" "</f>
        <v xml:space="preserve">Emphysema </v>
      </c>
      <c r="L30" s="1" t="str">
        <f>"Index: "&amp;TEXT('Data - Overview'!$G30,"0")&amp;""</f>
        <v>Index: 113</v>
      </c>
      <c r="M30" s="1" t="str">
        <f>'Data - Overview'!$K30&amp;CHAR(10)&amp;'Data - Overview'!$L30</f>
        <v>Emphysema 
Index: 113</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0.17600917431192656</v>
      </c>
      <c r="E31" s="79">
        <f>RANK('Data - Overview'!$D31,'Data - Overview'!$D$27:$D$31)</f>
        <v>1</v>
      </c>
      <c r="F31" s="78">
        <f>INDEX('Data - Knowledge'!$G:$G,MATCH('Data - Overview'!$A31,'Data - Knowledge'!$A:$A,0))</f>
        <v>0.17390801622000024</v>
      </c>
      <c r="G31" s="80">
        <f>INDEX('Data - Knowledge'!$J:$J,MATCH('Data - Overview'!$A31,'Data - Knowledge'!$A:$A,0))</f>
        <v>101.20820082799879</v>
      </c>
      <c r="H31" s="81">
        <f>RANK('Data - Overview'!$G31,'Data - Overview'!$G$27:$G$31)</f>
        <v>4</v>
      </c>
      <c r="I31" s="80">
        <f>G31-100</f>
        <v>1.2082008279987946</v>
      </c>
      <c r="J31" s="80" t="str">
        <f>IF(I31&gt;0,"above","below")</f>
        <v>above</v>
      </c>
      <c r="K31" s="77" t="str">
        <f>"" &amp;TEXT('Data - Overview'!$C31,"0")&amp;" "</f>
        <v xml:space="preserve">Cholesterol (taking medication for) </v>
      </c>
      <c r="L31" s="57" t="str">
        <f>"Index: "&amp;TEXT('Data - Overview'!$G31,"0")&amp;""</f>
        <v>Index: 101</v>
      </c>
      <c r="M31" s="57" t="str">
        <f>'Data - Overview'!$K31&amp;CHAR(10)&amp;'Data - Overview'!$L31</f>
        <v>Cholesterol (taking medication for) 
Index: 101</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Emphysema</v>
      </c>
      <c r="B34" s="82">
        <f>ABS(INDEX(I27:I31,MATCH(1,H27:H31,0))/100)</f>
        <v>0.13486314654046311</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0.17442201834862389</v>
      </c>
      <c r="E40" s="63">
        <f>RANK('Data - Overview'!$D40,'Data - Overview'!$D$40:$D$44)</f>
        <v>2</v>
      </c>
      <c r="F40" s="62">
        <f>INDEX('Data - Knowledge'!$G:$G,MATCH('Data - Overview'!$A40,'Data - Knowledge'!$A:$A,0))</f>
        <v>0.17653487035887408</v>
      </c>
      <c r="G40" s="64">
        <f>INDEX('Data - Knowledge'!$J:$J,MATCH('Data - Overview'!$A40,'Data - Knowledge'!$A:$A,0))</f>
        <v>98.803153164043451</v>
      </c>
      <c r="H40" s="64">
        <f>RANK('Data - Overview'!$G40,'Data - Overview'!$G$40:$G$44)</f>
        <v>5</v>
      </c>
      <c r="I40" s="64">
        <f>'Data - Overview'!$G40-100</f>
        <v>-1.1968468359565492</v>
      </c>
      <c r="J40" s="64" t="str">
        <f>IF(I27&gt;0,"above","below")</f>
        <v>below</v>
      </c>
      <c r="K40" s="61" t="str">
        <f>"" &amp;TEXT('Data - Overview'!$C40,"0")&amp;" "</f>
        <v xml:space="preserve">High blood pressure </v>
      </c>
      <c r="L40" s="61" t="str">
        <f>"Index: "&amp;TEXT('Data - Overview'!$G40,"0")&amp;""</f>
        <v>Index: 99</v>
      </c>
      <c r="M40" s="72" t="str">
        <f>'Data - Overview'!$K40&amp;CHAR(10)&amp;'Data - Overview'!$L40</f>
        <v>High blood pressure 
Index: 99</v>
      </c>
      <c r="N40" s="61">
        <v>1</v>
      </c>
    </row>
    <row r="41" spans="1:14">
      <c r="A41" s="1" t="s">
        <v>85</v>
      </c>
      <c r="B41" s="1" t="str">
        <f>INDEX('Data - Knowledge'!$D:$D,MATCH('Data - Overview'!$A41,'Data - Knowledge'!$A:$A,0))</f>
        <v>Stroke</v>
      </c>
      <c r="C41" s="1" t="s">
        <v>86</v>
      </c>
      <c r="D41" s="68">
        <f>INDEX('Data - Knowledge'!$E:$E,MATCH('Data - Overview'!$A41,'Data - Knowledge'!$A:$A,0))</f>
        <v>2.1211009174311929E-2</v>
      </c>
      <c r="E41" s="69">
        <f>RANK('Data - Overview'!$D41,'Data - Overview'!$D$40:$D$44)</f>
        <v>4</v>
      </c>
      <c r="F41" s="68">
        <f>INDEX('Data - Knowledge'!$G:$G,MATCH('Data - Overview'!$A41,'Data - Knowledge'!$A:$A,0))</f>
        <v>1.9947562376996131E-2</v>
      </c>
      <c r="G41" s="70">
        <f>INDEX('Data - Knowledge'!$J:$J,MATCH('Data - Overview'!$A41,'Data - Knowledge'!$A:$A,0))</f>
        <v>106.33384056376146</v>
      </c>
      <c r="H41" s="70">
        <f>RANK('Data - Overview'!$G41,'Data - Overview'!$G$40:$G$44)</f>
        <v>2</v>
      </c>
      <c r="I41" s="70">
        <f>'Data - Overview'!$G41-100</f>
        <v>6.3338405637614557</v>
      </c>
      <c r="J41" s="70" t="str">
        <f>IF(I28&gt;0,"above","below")</f>
        <v>above</v>
      </c>
      <c r="K41" s="1" t="str">
        <f>"" &amp;TEXT('Data - Overview'!$C41,"0")&amp;" "</f>
        <v xml:space="preserve">Stroke </v>
      </c>
      <c r="L41" s="1" t="str">
        <f>"Index: "&amp;TEXT('Data - Overview'!$G41,"0")&amp;""</f>
        <v>Index: 106</v>
      </c>
      <c r="M41" s="1" t="str">
        <f>'Data - Overview'!$K41&amp;CHAR(10)&amp;'Data - Overview'!$L41</f>
        <v>Stroke 
Index: 106</v>
      </c>
      <c r="N41" s="1">
        <v>2</v>
      </c>
    </row>
    <row r="42" spans="1:14">
      <c r="A42" s="55" t="s">
        <v>87</v>
      </c>
      <c r="B42" s="72" t="str">
        <f>INDEX('Data - Knowledge'!$D:$D,MATCH('Data - Overview'!$A42,'Data - Knowledge'!$A:$A,0))</f>
        <v>BMI &gt; 30</v>
      </c>
      <c r="C42" s="72" t="s">
        <v>88</v>
      </c>
      <c r="D42" s="84">
        <f>INDEX('Data - Knowledge'!$E:$E,MATCH('Data - Overview'!$A42,'Data - Knowledge'!$A:$A,0))</f>
        <v>0.23533027522935782</v>
      </c>
      <c r="E42" s="85">
        <f>RANK('Data - Overview'!$D42,'Data - Overview'!$D$40:$D$44)</f>
        <v>1</v>
      </c>
      <c r="F42" s="84">
        <f>INDEX('Data - Knowledge'!$G:$G,MATCH('Data - Overview'!$A42,'Data - Knowledge'!$A:$A,0))</f>
        <v>0.21804121702835863</v>
      </c>
      <c r="G42" s="75">
        <f>INDEX('Data - Knowledge'!$J:$J,MATCH('Data - Overview'!$A42,'Data - Knowledge'!$A:$A,0))</f>
        <v>107.92926146562031</v>
      </c>
      <c r="H42" s="75">
        <f>RANK('Data - Overview'!$G42,'Data - Overview'!$G$40:$G$44)</f>
        <v>1</v>
      </c>
      <c r="I42" s="75">
        <f>'Data - Overview'!$G42-100</f>
        <v>7.9292614656203142</v>
      </c>
      <c r="J42" s="75" t="str">
        <f>IF(I29&gt;0,"above","below")</f>
        <v>above</v>
      </c>
      <c r="K42" s="72" t="str">
        <f>"" &amp;TEXT('Data - Overview'!$C42,"0")&amp;" "</f>
        <v xml:space="preserve">BMI &gt; 30 </v>
      </c>
      <c r="L42" s="72" t="str">
        <f>"Index: "&amp;TEXT('Data - Overview'!$G42,"0")&amp;""</f>
        <v>Index: 108</v>
      </c>
      <c r="M42" s="72" t="str">
        <f>'Data - Overview'!$K42&amp;CHAR(10)&amp;'Data - Overview'!$L42</f>
        <v>BMI &gt; 30 
Index: 108</v>
      </c>
      <c r="N42" s="72">
        <v>3</v>
      </c>
    </row>
    <row r="43" spans="1:14">
      <c r="A43" s="86"/>
      <c r="B43" s="1" t="s">
        <v>89</v>
      </c>
      <c r="C43" s="1" t="s">
        <v>89</v>
      </c>
      <c r="D43" s="68">
        <f>SUM(D49:D51)</f>
        <v>7.2706422018348621E-2</v>
      </c>
      <c r="E43" s="69">
        <f>RANK('Data - Overview'!$D43,'Data - Overview'!$D$40:$D$44)</f>
        <v>3</v>
      </c>
      <c r="F43" s="68">
        <f>SUM(E49:E51)</f>
        <v>6.8436117238373256E-2</v>
      </c>
      <c r="G43" s="70">
        <f>D43/F43*100</f>
        <v>106.23984082133306</v>
      </c>
      <c r="H43" s="70">
        <f>RANK('Data - Overview'!$G43,'Data - Overview'!$G$40:$G$44)</f>
        <v>3</v>
      </c>
      <c r="I43" s="70">
        <f>'Data - Overview'!$G43-100</f>
        <v>6.2398408213330612</v>
      </c>
      <c r="J43" s="70" t="str">
        <f>IF(I30&gt;0,"above","below")</f>
        <v>above</v>
      </c>
      <c r="K43" s="1" t="str">
        <f>"" &amp;TEXT('Data - Overview'!$C43,"0")&amp;" "</f>
        <v xml:space="preserve">Diabetes </v>
      </c>
      <c r="L43" s="1" t="str">
        <f>"Index: "&amp;TEXT('Data - Overview'!$G43,"0")&amp;""</f>
        <v>Index: 106</v>
      </c>
      <c r="M43" s="1" t="str">
        <f>'Data - Overview'!$K43&amp;CHAR(10)&amp;'Data - Overview'!$L43</f>
        <v>Diabetes 
Index: 106</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1.510091743119266E-2</v>
      </c>
      <c r="E44" s="89">
        <f>RANK('Data - Overview'!$D44,'Data - Overview'!$D$40:$D$44)</f>
        <v>5</v>
      </c>
      <c r="F44" s="88">
        <f>INDEX('Data - Knowledge'!$G:$G,MATCH('Data - Overview'!$A44,'Data - Knowledge'!$A:$A,0))</f>
        <v>1.4445990569152939E-2</v>
      </c>
      <c r="G44" s="80">
        <f>INDEX('Data - Knowledge'!$J:$J,MATCH('Data - Overview'!$A44,'Data - Knowledge'!$A:$A,0))</f>
        <v>104.53362376850923</v>
      </c>
      <c r="H44" s="80">
        <f>RANK('Data - Overview'!$G44,'Data - Overview'!$G$40:$G$44)</f>
        <v>4</v>
      </c>
      <c r="I44" s="80">
        <f>'Data - Overview'!$G44-100</f>
        <v>4.53362376850923</v>
      </c>
      <c r="J44" s="80" t="str">
        <f>IF(I31&gt;0,"above","below")</f>
        <v>above</v>
      </c>
      <c r="K44" s="57" t="str">
        <f>"" &amp;TEXT('Data - Overview'!$C44,"0")&amp;" "</f>
        <v xml:space="preserve">Any kind of liver condition </v>
      </c>
      <c r="L44" s="57" t="str">
        <f>"Index: "&amp;TEXT('Data - Overview'!$G44,"0")&amp;""</f>
        <v>Index: 105</v>
      </c>
      <c r="M44" s="58" t="str">
        <f>'Data - Overview'!$K44&amp;CHAR(10)&amp;'Data - Overview'!$L44</f>
        <v>Any kind of liver condition 
Index: 105</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8.1009174311926606E-3</v>
      </c>
      <c r="E49" s="84">
        <f>INDEX('Data - Knowledge'!$G:$G,MATCH('Data - Overview'!$A49,'Data - Knowledge'!$A:$A,0))</f>
        <v>8.0145755458399942E-3</v>
      </c>
      <c r="F49" s="75">
        <f>INDEX('Data - Knowledge'!$J:$J,MATCH('Data - Overview'!$A49,'Data - Knowledge'!$A:$A,0))</f>
        <v>101.07731076784825</v>
      </c>
    </row>
    <row r="50" spans="1:14">
      <c r="A50" s="1" t="s">
        <v>95</v>
      </c>
      <c r="B50" s="1" t="str">
        <f>INDEX('Data - Knowledge'!$D:$D,MATCH('Data - Overview'!$A50,'Data - Knowledge'!$A:$A,0))</f>
        <v>Type 2 diabetes</v>
      </c>
      <c r="C50" s="1" t="s">
        <v>96</v>
      </c>
      <c r="D50" s="68">
        <f>INDEX('Data - Knowledge'!$E:$E,MATCH('Data - Overview'!$A50,'Data - Knowledge'!$A:$A,0))</f>
        <v>6.3605504587155956E-2</v>
      </c>
      <c r="E50" s="68">
        <f>INDEX('Data - Knowledge'!$G:$G,MATCH('Data - Overview'!$A50,'Data - Knowledge'!$A:$A,0))</f>
        <v>5.9421541692533254E-2</v>
      </c>
      <c r="F50" s="70">
        <f>INDEX('Data - Knowledge'!$J:$J,MATCH('Data - Overview'!$A50,'Data - Knowledge'!$A:$A,0))</f>
        <v>107.04115506842942</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BMI &gt; 30</v>
      </c>
      <c r="B55" s="95">
        <f>ABS(INDEX('Data - Overview'!$I$40:$I$44,MATCH(1,'Data - Overview'!$H$40:$H$44,0))/100)</f>
        <v>7.9292614656203145E-2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5.2100917431192655E-2</v>
      </c>
      <c r="E61" s="63">
        <f>RANK('Data - Overview'!$D61,'Data - Overview'!$D$61:$D$65)</f>
        <v>5</v>
      </c>
      <c r="F61" s="62">
        <f>INDEX('Data - Knowledge'!$G:$G,MATCH('Data - Overview'!$A61,'Data - Knowledge'!$A:$A,0))</f>
        <v>4.8331539182924078E-2</v>
      </c>
      <c r="G61" s="64">
        <f>INDEX('Data - Knowledge'!$J:$J,MATCH('Data - Overview'!$A61,'Data - Knowledge'!$A:$A,0))</f>
        <v>107.79900311885852</v>
      </c>
      <c r="H61" s="64">
        <f>RANK('Data - Overview'!$G61,'Data - Overview'!$G$61:$G$65)</f>
        <v>4</v>
      </c>
      <c r="I61" s="64">
        <f>'Data - Overview'!$G61-100</f>
        <v>7.799003118858522</v>
      </c>
      <c r="J61" s="64" t="str">
        <f>IF(I61&gt;0,"above","below")</f>
        <v>above</v>
      </c>
      <c r="K61" s="61" t="str">
        <f>"" &amp;TEXT('Data - Overview'!$C61,"0")&amp;" "</f>
        <v xml:space="preserve">Has Depression </v>
      </c>
      <c r="L61" s="61" t="str">
        <f>"Index: "&amp;TEXT('Data - Overview'!$G61,"0")&amp;""</f>
        <v>Index: 108</v>
      </c>
      <c r="M61" s="61" t="str">
        <f>'Data - Overview'!$K61&amp;CHAR(10)&amp;'Data - Overview'!$L61</f>
        <v>Has Depression 
Index: 108</v>
      </c>
      <c r="N61" s="61">
        <v>1</v>
      </c>
    </row>
    <row r="62" spans="1:14">
      <c r="A62" s="86" t="s">
        <v>104</v>
      </c>
      <c r="B62" s="1" t="str">
        <f>INDEX('Data - Knowledge'!$D:$D,MATCH('Data - Overview'!$A62,'Data - Knowledge'!$A:$A,0))</f>
        <v>Poor general health</v>
      </c>
      <c r="C62" s="48" t="s">
        <v>105</v>
      </c>
      <c r="D62" s="68">
        <f>INDEX('Data - Knowledge'!$E:$E,MATCH('Data - Overview'!$A62,'Data - Knowledge'!$A:$A,0))</f>
        <v>0.25334862385321105</v>
      </c>
      <c r="E62" s="69">
        <f>RANK('Data - Overview'!$D62,'Data - Overview'!$D$61:$D$65)</f>
        <v>1</v>
      </c>
      <c r="F62" s="68">
        <f>INDEX('Data - Knowledge'!$G:$G,MATCH('Data - Overview'!$A62,'Data - Knowledge'!$A:$A,0))</f>
        <v>0.21753300136047227</v>
      </c>
      <c r="G62" s="70">
        <f>INDEX('Data - Knowledge'!$J:$J,MATCH('Data - Overview'!$A62,'Data - Knowledge'!$A:$A,0))</f>
        <v>116.46445471204115</v>
      </c>
      <c r="H62" s="70">
        <f>RANK('Data - Overview'!$G62,'Data - Overview'!$G$61:$G$65)</f>
        <v>2</v>
      </c>
      <c r="I62" s="70">
        <f>'Data - Overview'!$G62-100</f>
        <v>16.464454712041146</v>
      </c>
      <c r="J62" s="70" t="str">
        <f>IF(I62&gt;0,"above","below")</f>
        <v>above</v>
      </c>
      <c r="K62" s="1" t="str">
        <f>"" &amp;TEXT('Data - Overview'!$C62,"0")&amp;" "</f>
        <v xml:space="preserve">Poor general health </v>
      </c>
      <c r="L62" s="1" t="str">
        <f>"Index: "&amp;TEXT('Data - Overview'!$G62,"0")&amp;""</f>
        <v>Index: 116</v>
      </c>
      <c r="M62" s="1" t="str">
        <f>'Data - Overview'!$K62&amp;CHAR(10)&amp;'Data - Overview'!$L62</f>
        <v>Poor general health 
Index: 116</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0.10389908256880735</v>
      </c>
      <c r="E63" s="85">
        <f>RANK('Data - Overview'!$D63,'Data - Overview'!$D$61:$D$65)</f>
        <v>4</v>
      </c>
      <c r="F63" s="84">
        <f>INDEX('Data - Knowledge'!$G:$G,MATCH('Data - Overview'!$A63,'Data - Knowledge'!$A:$A,0))</f>
        <v>8.6933284021714755E-2</v>
      </c>
      <c r="G63" s="75">
        <f>INDEX('Data - Knowledge'!$J:$J,MATCH('Data - Overview'!$A63,'Data - Knowledge'!$A:$A,0))</f>
        <v>119.51588363192948</v>
      </c>
      <c r="H63" s="75">
        <f>RANK('Data - Overview'!$G63,'Data - Overview'!$G$61:$G$65)</f>
        <v>1</v>
      </c>
      <c r="I63" s="75">
        <f>'Data - Overview'!$G63-100</f>
        <v>19.515883631929483</v>
      </c>
      <c r="J63" s="75" t="str">
        <f>IF(I63&gt;0,"above","below")</f>
        <v>above</v>
      </c>
      <c r="K63" s="72" t="str">
        <f>"" &amp;TEXT('Data - Overview'!$C63,"0")&amp;" "</f>
        <v xml:space="preserve">Feels downhearted / depressed in the past 4 weeks </v>
      </c>
      <c r="L63" s="72" t="str">
        <f>"Index: "&amp;TEXT('Data - Overview'!$G63,"0")&amp;""</f>
        <v>Index: 120</v>
      </c>
      <c r="M63" s="72" t="str">
        <f>'Data - Overview'!$K63&amp;CHAR(10)&amp;'Data - Overview'!$L63</f>
        <v>Feels downhearted / depressed in the past 4 weeks 
Index: 120</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0.15917431192660547</v>
      </c>
      <c r="E64" s="69">
        <f>RANK('Data - Overview'!$D64,'Data - Overview'!$D$61:$D$65)</f>
        <v>2</v>
      </c>
      <c r="F64" s="68">
        <f>INDEX('Data - Knowledge'!$G:$G,MATCH('Data - Overview'!$A64,'Data - Knowledge'!$A:$A,0))</f>
        <v>0.14972517137988878</v>
      </c>
      <c r="G64" s="70">
        <f>INDEX('Data - Knowledge'!$J:$J,MATCH('Data - Overview'!$A64,'Data - Knowledge'!$A:$A,0))</f>
        <v>106.31098996890907</v>
      </c>
      <c r="H64" s="70">
        <f>RANK('Data - Overview'!$G64,'Data - Overview'!$G$61:$G$65)</f>
        <v>5</v>
      </c>
      <c r="I64" s="70">
        <f>'Data - Overview'!$G64-100</f>
        <v>6.3109899689090696</v>
      </c>
      <c r="J64" s="70" t="str">
        <f>IF(I64&gt;0,"above","below")</f>
        <v>above</v>
      </c>
      <c r="K64" s="1" t="str">
        <f>"" &amp;TEXT('Data - Overview'!$C64,"0")&amp;" "</f>
        <v xml:space="preserve">Does not enjoy general happiness </v>
      </c>
      <c r="L64" s="1" t="str">
        <f>"Index: "&amp;TEXT('Data - Overview'!$G64,"0")&amp;""</f>
        <v>Index: 106</v>
      </c>
      <c r="M64" s="1" t="str">
        <f>'Data - Overview'!$K64&amp;CHAR(10)&amp;'Data - Overview'!$L64</f>
        <v>Does not enjoy general happiness 
Index: 106</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0.11085321100917431</v>
      </c>
      <c r="E65" s="89">
        <f>RANK('Data - Overview'!$D65,'Data - Overview'!$D$61:$D$65)</f>
        <v>3</v>
      </c>
      <c r="F65" s="88">
        <f>INDEX('Data - Knowledge'!$G:$G,MATCH('Data - Overview'!$A65,'Data - Knowledge'!$A:$A,0))</f>
        <v>9.6739951657002457E-2</v>
      </c>
      <c r="G65" s="80">
        <f>INDEX('Data - Knowledge'!$J:$J,MATCH('Data - Overview'!$A65,'Data - Knowledge'!$A:$A,0))</f>
        <v>114.58886335007826</v>
      </c>
      <c r="H65" s="80">
        <f>RANK('Data - Overview'!$G65,'Data - Overview'!$G$61:$G$65)</f>
        <v>3</v>
      </c>
      <c r="I65" s="80">
        <f>'Data - Overview'!$G65-100</f>
        <v>14.588863350078256</v>
      </c>
      <c r="J65" s="80" t="str">
        <f>IF(I65&gt;0,"above","below")</f>
        <v>above</v>
      </c>
      <c r="K65" s="57" t="str">
        <f>"" &amp;TEXT('Data - Overview'!$C65,"0")&amp;" "</f>
        <v xml:space="preserve">Does not feel a sense of self-worth </v>
      </c>
      <c r="L65" s="57" t="str">
        <f>"Index: "&amp;TEXT('Data - Overview'!$G65,"0")&amp;""</f>
        <v>Index: 115</v>
      </c>
      <c r="M65" s="57" t="str">
        <f>'Data - Overview'!$K65&amp;CHAR(10)&amp;'Data - Overview'!$L65</f>
        <v>Does not feel a sense of self-worth 
Index: 115</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0.25334862385321105</v>
      </c>
      <c r="C68" s="102">
        <f>ABS(INDEX('Data - Overview'!$I$61:$I$65,MATCH(1,'Data - Overview'!$H$61:$H$65,0))/100)</f>
        <v>0.19515883631929484</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0.43483486238532115</v>
      </c>
      <c r="E74" s="63">
        <f>RANK('Data - Overview'!$D74,'Data - Overview'!$D$74:$D$83)</f>
        <v>3</v>
      </c>
      <c r="F74" s="62">
        <f>INDEX('Data - Knowledge'!$G:$G,MATCH('Data - Overview'!$A74,'Data - Knowledge'!$A:$A,0))</f>
        <v>0.37014716216037724</v>
      </c>
      <c r="G74" s="64">
        <f>INDEX('Data - Knowledge'!$J:$J,MATCH('Data - Overview'!$A74,'Data - Knowledge'!$A:$A,0))</f>
        <v>117.47621131211483</v>
      </c>
      <c r="H74" s="64">
        <f>RANK('Data - Overview'!$G74,'Data - Overview'!$G$74:$G$83)</f>
        <v>6</v>
      </c>
      <c r="I74" s="64">
        <f>'Data - Overview'!$G74-100</f>
        <v>17.476211312114827</v>
      </c>
      <c r="J74" s="64" t="str">
        <f t="shared" ref="J74:J83" si="0">IF(I74&gt;0,"above","below")</f>
        <v>above</v>
      </c>
      <c r="K74" s="61" t="str">
        <f>"" &amp;TEXT('Data - Overview'!$C74,"0")&amp;" "</f>
        <v xml:space="preserve">Eats fruit 3 or less days per week </v>
      </c>
      <c r="L74" s="61" t="str">
        <f>"Index: "&amp;TEXT('Data - Overview'!$G74,"0")&amp;""</f>
        <v>Index: 117</v>
      </c>
      <c r="M74" s="61" t="str">
        <f>'Data - Overview'!$K74&amp;CHAR(10)&amp;'Data - Overview'!$L74</f>
        <v>Eats fruit 3 or less days per week 
Index: 117</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0.439</v>
      </c>
      <c r="E75" s="69">
        <f>RANK('Data - Overview'!$D75,'Data - Overview'!$D$74:$D$83)</f>
        <v>2</v>
      </c>
      <c r="F75" s="68">
        <f>INDEX('Data - Knowledge'!$G:$G,MATCH('Data - Overview'!$A75,'Data - Knowledge'!$A:$A,0))</f>
        <v>0.38837125705002062</v>
      </c>
      <c r="G75" s="70">
        <f>INDEX('Data - Knowledge'!$J:$J,MATCH('Data - Overview'!$A75,'Data - Knowledge'!$A:$A,0))</f>
        <v>113.0361714547425</v>
      </c>
      <c r="H75" s="70">
        <f>RANK('Data - Overview'!$G75,'Data - Overview'!$G$74:$G$83)</f>
        <v>8</v>
      </c>
      <c r="I75" s="70">
        <f>'Data - Overview'!$G75-100</f>
        <v>13.036171454742501</v>
      </c>
      <c r="J75" s="70" t="str">
        <f t="shared" si="0"/>
        <v>above</v>
      </c>
      <c r="K75" s="1" t="str">
        <f>"" &amp;TEXT('Data - Overview'!$C75,"0")&amp;" "</f>
        <v xml:space="preserve">Never does moderate intensity sports </v>
      </c>
      <c r="L75" s="1" t="str">
        <f>"Index: "&amp;TEXT('Data - Overview'!$G75,"0")&amp;""</f>
        <v>Index: 113</v>
      </c>
      <c r="M75" s="1" t="str">
        <f>'Data - Overview'!$K75&amp;CHAR(10)&amp;'Data - Overview'!$L75</f>
        <v>Never does moderate intensity sports 
Index: 113</v>
      </c>
      <c r="N75" s="1">
        <v>2</v>
      </c>
    </row>
    <row r="76" spans="1:14">
      <c r="A76" s="56" t="s">
        <v>118</v>
      </c>
      <c r="B76" s="72" t="str">
        <f>INDEX('Data - Knowledge'!$D:$D,MATCH('Data - Overview'!$A76,'Data - Knowledge'!$A:$A,0))</f>
        <v>Current cigarette smoker</v>
      </c>
      <c r="C76" s="72" t="s">
        <v>119</v>
      </c>
      <c r="D76" s="103">
        <f>INDEX('Data - Knowledge'!$E:$E,MATCH('Data - Overview'!$A76,'Data - Knowledge'!$A:$A,0))</f>
        <v>0.17631192660550454</v>
      </c>
      <c r="E76" s="104">
        <f>RANK('Data - Overview'!$D76,'Data - Overview'!$D$74:$D$83)</f>
        <v>7</v>
      </c>
      <c r="F76" s="84">
        <f>INDEX('Data - Knowledge'!$G:$G,MATCH('Data - Overview'!$A76,'Data - Knowledge'!$A:$A,0))</f>
        <v>0.13619121240539428</v>
      </c>
      <c r="G76" s="75">
        <f>INDEX('Data - Knowledge'!$J:$J,MATCH('Data - Overview'!$A76,'Data - Knowledge'!$A:$A,0))</f>
        <v>129.45910642214179</v>
      </c>
      <c r="H76" s="75">
        <f>RANK('Data - Overview'!$G76,'Data - Overview'!$G$74:$G$83)</f>
        <v>2</v>
      </c>
      <c r="I76" s="75">
        <f>'Data - Overview'!$G76-100</f>
        <v>29.459106422141787</v>
      </c>
      <c r="J76" s="75" t="str">
        <f t="shared" si="0"/>
        <v>above</v>
      </c>
      <c r="K76" s="72" t="str">
        <f>"" &amp;TEXT('Data - Overview'!$C76,"0")&amp;" "</f>
        <v xml:space="preserve">Current cigarette smoker </v>
      </c>
      <c r="L76" s="72" t="str">
        <f>"Index: "&amp;TEXT('Data - Overview'!$G76,"0")&amp;""</f>
        <v>Index: 129</v>
      </c>
      <c r="M76" s="72" t="str">
        <f>'Data - Overview'!$K76&amp;CHAR(10)&amp;'Data - Overview'!$L76</f>
        <v>Current cigarette smoker 
Index: 129</v>
      </c>
      <c r="N76" s="72">
        <v>3</v>
      </c>
    </row>
    <row r="77" spans="1:14">
      <c r="A77" s="86" t="s">
        <v>120</v>
      </c>
      <c r="B77" s="1" t="str">
        <f>INDEX('Data - Knowledge'!$D:$D,MATCH('Data - Overview'!$A77,'Data - Knowledge'!$A:$A,0))</f>
        <v>Never eats fruit</v>
      </c>
      <c r="C77" s="1" t="s">
        <v>121</v>
      </c>
      <c r="D77" s="105">
        <f>INDEX('Data - Knowledge'!$E:$E,MATCH('Data - Overview'!$A77,'Data - Knowledge'!$A:$A,0))</f>
        <v>0.10046788990825689</v>
      </c>
      <c r="E77" s="106">
        <f>RANK('Data - Overview'!$D77,'Data - Overview'!$D$74:$D$83)</f>
        <v>9</v>
      </c>
      <c r="F77" s="68">
        <f>INDEX('Data - Knowledge'!$G:$G,MATCH('Data - Overview'!$A77,'Data - Knowledge'!$A:$A,0))</f>
        <v>7.860336287627627E-2</v>
      </c>
      <c r="G77" s="70">
        <f>INDEX('Data - Knowledge'!$J:$J,MATCH('Data - Overview'!$A77,'Data - Knowledge'!$A:$A,0))</f>
        <v>127.81627430673157</v>
      </c>
      <c r="H77" s="70">
        <f>RANK('Data - Overview'!$G77,'Data - Overview'!$G$74:$G$83)</f>
        <v>3</v>
      </c>
      <c r="I77" s="70">
        <f>'Data - Overview'!$G77-100</f>
        <v>27.816274306731572</v>
      </c>
      <c r="J77" s="70" t="str">
        <f t="shared" si="0"/>
        <v>above</v>
      </c>
      <c r="K77" s="1" t="str">
        <f>"" &amp;TEXT('Data - Overview'!$C77,"0")&amp;" "</f>
        <v xml:space="preserve">Never eats fruit </v>
      </c>
      <c r="L77" s="1" t="str">
        <f>"Index: "&amp;TEXT('Data - Overview'!$G77,"0")&amp;""</f>
        <v>Index: 128</v>
      </c>
      <c r="M77" s="1" t="str">
        <f>'Data - Overview'!$K77&amp;CHAR(10)&amp;'Data - Overview'!$L77</f>
        <v>Never eats fruit 
Index: 128</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0.15959633027522932</v>
      </c>
      <c r="E78" s="104">
        <f>RANK('Data - Overview'!$D78,'Data - Overview'!$D$74:$D$83)</f>
        <v>8</v>
      </c>
      <c r="F78" s="84">
        <f>INDEX('Data - Knowledge'!$G:$G,MATCH('Data - Overview'!$A78,'Data - Knowledge'!$A:$A,0))</f>
        <v>0.13392666657861022</v>
      </c>
      <c r="G78" s="75">
        <f>INDEX('Data - Knowledge'!$J:$J,MATCH('Data - Overview'!$A78,'Data - Knowledge'!$A:$A,0))</f>
        <v>119.16695483610198</v>
      </c>
      <c r="H78" s="75">
        <f>RANK('Data - Overview'!$G78,'Data - Overview'!$G$74:$G$83)</f>
        <v>4</v>
      </c>
      <c r="I78" s="75">
        <f>'Data - Overview'!$G78-100</f>
        <v>19.166954836101979</v>
      </c>
      <c r="J78" s="75" t="str">
        <f t="shared" si="0"/>
        <v>above</v>
      </c>
      <c r="K78" s="72" t="str">
        <f>"" &amp;TEXT('Data - Overview'!$C78,"0")&amp;" "</f>
        <v xml:space="preserve">Drinks whole fat milk </v>
      </c>
      <c r="L78" s="72" t="str">
        <f>"Index: "&amp;TEXT('Data - Overview'!$G78,"0")&amp;""</f>
        <v>Index: 119</v>
      </c>
      <c r="M78" s="72" t="str">
        <f>'Data - Overview'!$K78&amp;CHAR(10)&amp;'Data - Overview'!$L78</f>
        <v>Drinks whole fat milk 
Index: 119</v>
      </c>
      <c r="N78" s="72">
        <v>5</v>
      </c>
    </row>
    <row r="79" spans="1:14">
      <c r="A79" s="86" t="s">
        <v>124</v>
      </c>
      <c r="B79" s="1" t="str">
        <f>INDEX('Data - Knowledge'!$D:$D,MATCH('Data - Overview'!$A79,'Data - Knowledge'!$A:$A,0))</f>
        <v>Usually eats white bread</v>
      </c>
      <c r="C79" s="1" t="s">
        <v>125</v>
      </c>
      <c r="D79" s="105">
        <f>INDEX('Data - Knowledge'!$E:$E,MATCH('Data - Overview'!$A79,'Data - Knowledge'!$A:$A,0))</f>
        <v>0.35528440366972475</v>
      </c>
      <c r="E79" s="106">
        <f>RANK('Data - Overview'!$D79,'Data - Overview'!$D$74:$D$83)</f>
        <v>5</v>
      </c>
      <c r="F79" s="68">
        <f>INDEX('Data - Knowledge'!$G:$G,MATCH('Data - Overview'!$A79,'Data - Knowledge'!$A:$A,0))</f>
        <v>0.30027916099803198</v>
      </c>
      <c r="G79" s="70">
        <f>INDEX('Data - Knowledge'!$J:$J,MATCH('Data - Overview'!$A79,'Data - Knowledge'!$A:$A,0))</f>
        <v>118.31803528718841</v>
      </c>
      <c r="H79" s="70">
        <f>RANK('Data - Overview'!$G79,'Data - Overview'!$G$74:$G$83)</f>
        <v>5</v>
      </c>
      <c r="I79" s="70">
        <f>'Data - Overview'!$G79-100</f>
        <v>18.318035287188408</v>
      </c>
      <c r="J79" s="70" t="str">
        <f t="shared" si="0"/>
        <v>above</v>
      </c>
      <c r="K79" s="1" t="str">
        <f>"" &amp;TEXT('Data - Overview'!$C79,"0")&amp;" "</f>
        <v xml:space="preserve">Eats white bread </v>
      </c>
      <c r="L79" s="1" t="str">
        <f>"Index: "&amp;TEXT('Data - Overview'!$G79,"0")&amp;""</f>
        <v>Index: 118</v>
      </c>
      <c r="M79" s="1" t="str">
        <f>'Data - Overview'!$K79&amp;CHAR(10)&amp;'Data - Overview'!$L79</f>
        <v>Eats white bread 
Index: 118</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0.46647706422018348</v>
      </c>
      <c r="E80" s="104">
        <f>RANK('Data - Overview'!$D80,'Data - Overview'!$D$74:$D$83)</f>
        <v>1</v>
      </c>
      <c r="F80" s="84">
        <f>INDEX('Data - Knowledge'!$G:$G,MATCH('Data - Overview'!$A80,'Data - Knowledge'!$A:$A,0))</f>
        <v>0.40960850757505707</v>
      </c>
      <c r="G80" s="75">
        <f>INDEX('Data - Knowledge'!$J:$J,MATCH('Data - Overview'!$A80,'Data - Knowledge'!$A:$A,0))</f>
        <v>113.88363659285221</v>
      </c>
      <c r="H80" s="75">
        <f>RANK('Data - Overview'!$G80,'Data - Overview'!$G$74:$G$83)</f>
        <v>7</v>
      </c>
      <c r="I80" s="75">
        <f>'Data - Overview'!$G80-100</f>
        <v>13.883636592852213</v>
      </c>
      <c r="J80" s="75" t="str">
        <f t="shared" si="0"/>
        <v>above</v>
      </c>
      <c r="K80" s="72" t="str">
        <f>"" &amp;TEXT('Data - Overview'!$C80,"0")&amp;" "</f>
        <v xml:space="preserve">Never does mild intensity sports </v>
      </c>
      <c r="L80" s="72" t="str">
        <f>"Index: "&amp;TEXT('Data - Overview'!$G80,"0")&amp;""</f>
        <v>Index: 114</v>
      </c>
      <c r="M80" s="72" t="str">
        <f>'Data - Overview'!$K80&amp;CHAR(10)&amp;'Data - Overview'!$L80</f>
        <v>Never does mild intensity sports 
Index: 114</v>
      </c>
      <c r="N80" s="72">
        <v>7</v>
      </c>
    </row>
    <row r="81" spans="1:14">
      <c r="A81" s="86" t="s">
        <v>128</v>
      </c>
      <c r="B81" s="1" t="str">
        <f>INDEX('Data - Knowledge'!$D:$D,MATCH('Data - Overview'!$A81,'Data - Knowledge'!$A:$A,0))</f>
        <v>Smokes 20+ per day</v>
      </c>
      <c r="C81" s="1" t="s">
        <v>129</v>
      </c>
      <c r="D81" s="105">
        <f>INDEX('Data - Knowledge'!$E:$E,MATCH('Data - Overview'!$A81,'Data - Knowledge'!$A:$A,0))</f>
        <v>4.1605504587155957E-2</v>
      </c>
      <c r="E81" s="106">
        <f>RANK('Data - Overview'!$D81,'Data - Overview'!$D$74:$D$83)</f>
        <v>10</v>
      </c>
      <c r="F81" s="68">
        <f>INDEX('Data - Knowledge'!$G:$G,MATCH('Data - Overview'!$A81,'Data - Knowledge'!$A:$A,0))</f>
        <v>3.100067363193279E-2</v>
      </c>
      <c r="G81" s="70">
        <f>INDEX('Data - Knowledge'!$J:$J,MATCH('Data - Overview'!$A81,'Data - Knowledge'!$A:$A,0))</f>
        <v>134.20838876320246</v>
      </c>
      <c r="H81" s="70">
        <f>RANK('Data - Overview'!$G81,'Data - Overview'!$G$74:$G$83)</f>
        <v>1</v>
      </c>
      <c r="I81" s="70">
        <f>'Data - Overview'!$G81-100</f>
        <v>34.208388763202464</v>
      </c>
      <c r="J81" s="70" t="str">
        <f t="shared" si="0"/>
        <v>above</v>
      </c>
      <c r="K81" s="1" t="str">
        <f>"" &amp;TEXT('Data - Overview'!$C81,"0")&amp;" "</f>
        <v xml:space="preserve">Smokes 20+ per day </v>
      </c>
      <c r="L81" s="1" t="str">
        <f>"Index: "&amp;TEXT('Data - Overview'!$G81,"0")&amp;""</f>
        <v>Index: 134</v>
      </c>
      <c r="M81" s="1" t="str">
        <f>'Data - Overview'!$K81&amp;CHAR(10)&amp;'Data - Overview'!$L81</f>
        <v>Smokes 20+ per day 
Index: 134</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0.28277981651376138</v>
      </c>
      <c r="E82" s="104">
        <f>RANK('Data - Overview'!$D82,'Data - Overview'!$D$74:$D$83)</f>
        <v>6</v>
      </c>
      <c r="F82" s="84">
        <f>INDEX('Data - Knowledge'!$G:$G,MATCH('Data - Overview'!$A82,'Data - Knowledge'!$A:$A,0))</f>
        <v>0.29959698318561867</v>
      </c>
      <c r="G82" s="75">
        <f>INDEX('Data - Knowledge'!$J:$J,MATCH('Data - Overview'!$A82,'Data - Knowledge'!$A:$A,0))</f>
        <v>94.386736978109681</v>
      </c>
      <c r="H82" s="75">
        <f>RANK('Data - Overview'!$G82,'Data - Overview'!$G$74:$G$83)</f>
        <v>10</v>
      </c>
      <c r="I82" s="75">
        <f>'Data - Overview'!$G82-100</f>
        <v>-5.6132630218903188</v>
      </c>
      <c r="J82" s="75" t="str">
        <f t="shared" si="0"/>
        <v>below</v>
      </c>
      <c r="K82" s="72" t="str">
        <f>"" &amp;TEXT('Data - Overview'!$C82,"0")&amp;" "</f>
        <v xml:space="preserve">&gt; 3 units per day (Women) </v>
      </c>
      <c r="L82" s="72" t="str">
        <f>"Index: "&amp;TEXT('Data - Overview'!$G82,"0")&amp;""</f>
        <v>Index: 94</v>
      </c>
      <c r="M82" s="72" t="str">
        <f>'Data - Overview'!$K82&amp;CHAR(10)&amp;'Data - Overview'!$L82</f>
        <v>&gt; 3 units per day (Women) 
Index: 94</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0.42149541284403674</v>
      </c>
      <c r="E83" s="110">
        <f>RANK('Data - Overview'!$D83,'Data - Overview'!$D$74:$D$83)</f>
        <v>4</v>
      </c>
      <c r="F83" s="111">
        <f>INDEX('Data - Knowledge'!$G:$G,MATCH('Data - Overview'!$A83,'Data - Knowledge'!$A:$A,0))</f>
        <v>0.41974617945026349</v>
      </c>
      <c r="G83" s="112">
        <f>INDEX('Data - Knowledge'!$J:$J,MATCH('Data - Overview'!$A83,'Data - Knowledge'!$A:$A,0))</f>
        <v>100.41673598936963</v>
      </c>
      <c r="H83" s="112">
        <f>RANK('Data - Overview'!$G83,'Data - Overview'!$G$74:$G$83)</f>
        <v>9</v>
      </c>
      <c r="I83" s="112">
        <f>'Data - Overview'!$G83-100</f>
        <v>0.41673598936962719</v>
      </c>
      <c r="J83" s="112" t="str">
        <f t="shared" si="0"/>
        <v>above</v>
      </c>
      <c r="K83" s="108" t="str">
        <f>"" &amp;TEXT('Data - Overview'!$C83,"0")&amp;" "</f>
        <v xml:space="preserve">&gt; 4 units per day (Men) </v>
      </c>
      <c r="L83" s="108" t="str">
        <f>"Index: "&amp;TEXT('Data - Overview'!$G83,"0")&amp;""</f>
        <v>Index: 100</v>
      </c>
      <c r="M83" s="108" t="str">
        <f>'Data - Overview'!$K83&amp;CHAR(10)&amp;'Data - Overview'!$L83</f>
        <v>&gt; 4 units per day (Men) 
Index: 100</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0.43483486238532115</v>
      </c>
      <c r="B89" s="62">
        <f>D75</f>
        <v>0.439</v>
      </c>
      <c r="C89" s="62">
        <f>D76</f>
        <v>0.17631192660550454</v>
      </c>
      <c r="D89" s="62">
        <f>D82</f>
        <v>0.28277981651376138</v>
      </c>
      <c r="E89" s="62">
        <f>D83</f>
        <v>0.42149541284403674</v>
      </c>
      <c r="F89" s="68"/>
      <c r="G89" s="69"/>
      <c r="H89" s="68"/>
      <c r="I89" s="70"/>
      <c r="J89" s="70"/>
    </row>
    <row r="90" spans="1:14" ht="15" thickBot="1">
      <c r="A90" s="113">
        <f>1-A89</f>
        <v>0.5651651376146789</v>
      </c>
      <c r="B90" s="113">
        <f>1-B89</f>
        <v>0.56099999999999994</v>
      </c>
      <c r="C90" s="113">
        <f>1-C89</f>
        <v>0.82368807339449546</v>
      </c>
      <c r="D90" s="113">
        <f>1-D89</f>
        <v>0.71722018348623862</v>
      </c>
      <c r="E90" s="113">
        <f>1-E89</f>
        <v>0.57850458715596331</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6.0440366972477066E-2</v>
      </c>
      <c r="F96" s="63">
        <f>RANK('Data - Overview'!$E96,'Data - Overview'!$E$96:$E$103)</f>
        <v>8</v>
      </c>
      <c r="G96" s="62">
        <f>INDEX('Data - Knowledge'!$G:$G,MATCH('Data - Overview'!$A96,'Data - Knowledge'!$A:$A,0))</f>
        <v>5.244063453486375E-2</v>
      </c>
      <c r="H96" s="64">
        <f>INDEX('Data - Knowledge'!$J:$J,MATCH('Data - Overview'!$A96,'Data - Knowledge'!$A:$A,0))</f>
        <v>115.25483531724794</v>
      </c>
      <c r="I96" s="64">
        <f>RANK('Data - Overview'!$H96,'Data - Overview'!$H$96:$H$103)</f>
        <v>1</v>
      </c>
      <c r="J96" s="64">
        <f>'Data - Overview'!$H96-100</f>
        <v>15.254835317247938</v>
      </c>
      <c r="K96" s="61" t="str">
        <f>"" &amp;TEXT('Data - Overview'!$B96,"0")&amp;" "</f>
        <v xml:space="preserve">Age 0-4 </v>
      </c>
      <c r="L96" s="61" t="str">
        <f>"Index: "&amp;TEXT('Data - Overview'!$H96,"0")&amp;""</f>
        <v>Index: 115</v>
      </c>
      <c r="M96" s="61" t="str">
        <f>'Data - Overview'!$K96&amp;CHAR(10)&amp;'Data - Overview'!$L96</f>
        <v>Age 0-4 
Index: 115</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0.16821100917431192</v>
      </c>
      <c r="F97" s="69">
        <f>RANK('Data - Overview'!$E97,'Data - Overview'!$E$96:$E$103)</f>
        <v>3</v>
      </c>
      <c r="G97" s="68">
        <f>INDEX('Data - Knowledge'!$G:$G,MATCH('Data - Overview'!$A97,'Data - Knowledge'!$A:$A,0))</f>
        <v>0.15387029283176373</v>
      </c>
      <c r="H97" s="70">
        <f>INDEX('Data - Knowledge'!$J:$J,MATCH('Data - Overview'!$A97,'Data - Knowledge'!$A:$A,0))</f>
        <v>109.32000328239306</v>
      </c>
      <c r="I97" s="70">
        <f>RANK('Data - Overview'!$H97,'Data - Overview'!$H$96:$H$103)</f>
        <v>3</v>
      </c>
      <c r="J97" s="70">
        <f>'Data - Overview'!$H97-100</f>
        <v>9.3200032823930599</v>
      </c>
      <c r="K97" s="1" t="str">
        <f>"" &amp;TEXT('Data - Overview'!$B97,"0")&amp;" "</f>
        <v xml:space="preserve">Age 5-17 </v>
      </c>
      <c r="L97" s="1" t="str">
        <f>"Index: "&amp;TEXT('Data - Overview'!$H97,"0")&amp;""</f>
        <v>Index: 109</v>
      </c>
      <c r="M97" s="1" t="str">
        <f>'Data - Overview'!$K97&amp;CHAR(10)&amp;'Data - Overview'!$L97</f>
        <v>Age 5-17 
Index: 109</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7.875229357798165E-2</v>
      </c>
      <c r="F98" s="85">
        <f>RANK('Data - Overview'!$E98,'Data - Overview'!$E$96:$E$103)</f>
        <v>7</v>
      </c>
      <c r="G98" s="84">
        <f>INDEX('Data - Knowledge'!$G:$G,MATCH('Data - Overview'!$A98,'Data - Knowledge'!$A:$A,0))</f>
        <v>7.2868919150959596E-2</v>
      </c>
      <c r="H98" s="75">
        <f>INDEX('Data - Knowledge'!$J:$J,MATCH('Data - Overview'!$A98,'Data - Knowledge'!$A:$A,0))</f>
        <v>108.07391477130834</v>
      </c>
      <c r="I98" s="75">
        <f>RANK('Data - Overview'!$H98,'Data - Overview'!$H$96:$H$103)</f>
        <v>4</v>
      </c>
      <c r="J98" s="75">
        <f>'Data - Overview'!$H98-100</f>
        <v>8.0739147713083383</v>
      </c>
      <c r="K98" s="72" t="str">
        <f>"" &amp;TEXT('Data - Overview'!$B98,"0")&amp;" "</f>
        <v xml:space="preserve">Age 18-24 </v>
      </c>
      <c r="L98" s="72" t="str">
        <f>"Index: "&amp;TEXT('Data - Overview'!$H98,"0")&amp;""</f>
        <v>Index: 108</v>
      </c>
      <c r="M98" s="72" t="str">
        <f>'Data - Overview'!$K98&amp;CHAR(10)&amp;'Data - Overview'!$L98</f>
        <v>Age 18-24 
Index: 108</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0.13343119266055048</v>
      </c>
      <c r="F99" s="69">
        <f>RANK('Data - Overview'!$E99,'Data - Overview'!$E$96:$E$103)</f>
        <v>4</v>
      </c>
      <c r="G99" s="68">
        <f>INDEX('Data - Knowledge'!$G:$G,MATCH('Data - Overview'!$A99,'Data - Knowledge'!$A:$A,0))</f>
        <v>0.11896888745063336</v>
      </c>
      <c r="H99" s="70">
        <f>INDEX('Data - Knowledge'!$J:$J,MATCH('Data - Overview'!$A99,'Data - Knowledge'!$A:$A,0))</f>
        <v>112.15637593981731</v>
      </c>
      <c r="I99" s="70">
        <f>RANK('Data - Overview'!$H99,'Data - Overview'!$H$96:$H$103)</f>
        <v>2</v>
      </c>
      <c r="J99" s="70">
        <f>'Data - Overview'!$H99-100</f>
        <v>12.156375939817309</v>
      </c>
      <c r="K99" s="1" t="str">
        <f>"" &amp;TEXT('Data - Overview'!$B99,"0")&amp;" "</f>
        <v xml:space="preserve">Age 25-34 </v>
      </c>
      <c r="L99" s="1" t="str">
        <f>"Index: "&amp;TEXT('Data - Overview'!$H99,"0")&amp;""</f>
        <v>Index: 112</v>
      </c>
      <c r="M99" s="1" t="str">
        <f>'Data - Overview'!$K99&amp;CHAR(10)&amp;'Data - Overview'!$L99</f>
        <v>Age 25-34 
Index: 112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0.18890825688073398</v>
      </c>
      <c r="F100" s="85">
        <f>RANK('Data - Overview'!$E100,'Data - Overview'!$E$96:$E$103)</f>
        <v>2</v>
      </c>
      <c r="G100" s="84">
        <f>INDEX('Data - Knowledge'!$G:$G,MATCH('Data - Overview'!$A100,'Data - Knowledge'!$A:$A,0))</f>
        <v>0.18424111400229828</v>
      </c>
      <c r="H100" s="75">
        <f>INDEX('Data - Knowledge'!$J:$J,MATCH('Data - Overview'!$A100,'Data - Knowledge'!$A:$A,0))</f>
        <v>102.53317122169456</v>
      </c>
      <c r="I100" s="75">
        <f>RANK('Data - Overview'!$H100,'Data - Overview'!$H$96:$H$103)</f>
        <v>5</v>
      </c>
      <c r="J100" s="75">
        <f>'Data - Overview'!$H100-100</f>
        <v>2.533171221694559</v>
      </c>
      <c r="K100" s="72" t="str">
        <f>"" &amp;TEXT('Data - Overview'!$B100,"0")&amp;" "</f>
        <v xml:space="preserve">Age 35-49 </v>
      </c>
      <c r="L100" s="72" t="str">
        <f>"Index: "&amp;TEXT('Data - Overview'!$H100,"0")&amp;""</f>
        <v>Index: 103</v>
      </c>
      <c r="M100" s="72" t="str">
        <f>'Data - Overview'!$K100&amp;CHAR(10)&amp;'Data - Overview'!$L100</f>
        <v>Age 35-49 
Index: 103</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0.19244954128440367</v>
      </c>
      <c r="F101" s="69">
        <f>RANK('Data - Overview'!$E101,'Data - Overview'!$E$96:$E$103)</f>
        <v>1</v>
      </c>
      <c r="G101" s="68">
        <f>INDEX('Data - Knowledge'!$G:$G,MATCH('Data - Overview'!$A101,'Data - Knowledge'!$A:$A,0))</f>
        <v>0.20902672073333423</v>
      </c>
      <c r="H101" s="70">
        <f>INDEX('Data - Knowledge'!$J:$J,MATCH('Data - Overview'!$A101,'Data - Knowledge'!$A:$A,0))</f>
        <v>92.069349128775315</v>
      </c>
      <c r="I101" s="70">
        <f>RANK('Data - Overview'!$H101,'Data - Overview'!$H$96:$H$103)</f>
        <v>6</v>
      </c>
      <c r="J101" s="70">
        <f>'Data - Overview'!$H101-100</f>
        <v>-7.9306508712246853</v>
      </c>
      <c r="K101" s="1" t="str">
        <f>"" &amp;TEXT('Data - Overview'!$B101,"0")&amp;" "</f>
        <v xml:space="preserve">Age 50-64 </v>
      </c>
      <c r="L101" s="1" t="str">
        <f>"Index: "&amp;TEXT('Data - Overview'!$H101,"0")&amp;""</f>
        <v>Index: 92</v>
      </c>
      <c r="M101" s="1" t="str">
        <f>'Data - Overview'!$K101&amp;CHAR(10)&amp;'Data - Overview'!$L101</f>
        <v>Age 50-64 
Index: 92</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9.6183486238532095E-2</v>
      </c>
      <c r="F102" s="85">
        <f>RANK('Data - Overview'!$E102,'Data - Overview'!$E$96:$E$103)</f>
        <v>5</v>
      </c>
      <c r="G102" s="84">
        <f>INDEX('Data - Knowledge'!$G:$G,MATCH('Data - Overview'!$A102,'Data - Knowledge'!$A:$A,0))</f>
        <v>0.11312736266494076</v>
      </c>
      <c r="H102" s="75">
        <f>INDEX('Data - Knowledge'!$J:$J,MATCH('Data - Overview'!$A102,'Data - Knowledge'!$A:$A,0))</f>
        <v>85.022300505145836</v>
      </c>
      <c r="I102" s="75">
        <f>RANK('Data - Overview'!$H102,'Data - Overview'!$H$96:$H$103)</f>
        <v>8</v>
      </c>
      <c r="J102" s="75">
        <f>'Data - Overview'!$H102-100</f>
        <v>-14.977699494854164</v>
      </c>
      <c r="K102" s="72" t="str">
        <f>"" &amp;TEXT('Data - Overview'!$B102,"0")&amp;" "</f>
        <v xml:space="preserve">Aged 65-74 </v>
      </c>
      <c r="L102" s="72" t="str">
        <f>"Index: "&amp;TEXT('Data - Overview'!$H102,"0")&amp;""</f>
        <v>Index: 85</v>
      </c>
      <c r="M102" s="72" t="str">
        <f>'Data - Overview'!$K102&amp;CHAR(10)&amp;'Data - Overview'!$L102</f>
        <v>Aged 65-74 
Index: 85</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8.1339449541284387E-2</v>
      </c>
      <c r="F103" s="115">
        <f>RANK('Data - Overview'!$E103,'Data - Overview'!$E$96:$E$103)</f>
        <v>6</v>
      </c>
      <c r="G103" s="111">
        <f>INDEX('Data - Knowledge'!$G:$G,MATCH('Data - Overview'!$A103,'Data - Knowledge'!$A:$A,0))</f>
        <v>9.553313344516505E-2</v>
      </c>
      <c r="H103" s="112">
        <f>INDEX('Data - Knowledge'!$J:$J,MATCH('Data - Overview'!$A103,'Data - Knowledge'!$A:$A,0))</f>
        <v>85.142658476676388</v>
      </c>
      <c r="I103" s="112">
        <f>RANK('Data - Overview'!$H103,'Data - Overview'!$H$96:$H$103)</f>
        <v>7</v>
      </c>
      <c r="J103" s="112">
        <f>'Data - Overview'!$H103-100</f>
        <v>-14.857341523323612</v>
      </c>
      <c r="K103" s="108" t="str">
        <f>"" &amp;TEXT('Data - Overview'!$B103,"0")&amp;" "</f>
        <v xml:space="preserve">Aged 75 plus </v>
      </c>
      <c r="L103" s="108" t="str">
        <f>"Index: "&amp;TEXT('Data - Overview'!$H103,"0")&amp;""</f>
        <v>Index: 85</v>
      </c>
      <c r="M103" s="108" t="str">
        <f>'Data - Overview'!$K103&amp;CHAR(10)&amp;'Data - Overview'!$L103</f>
        <v>Aged 75 plus 
Index: 85</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40.47029357798165</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0.2489908256880734</v>
      </c>
      <c r="E115" s="63">
        <f>RANK('Data - Overview'!$D115,'Data - Overview'!$D$115:$D$119)</f>
        <v>2</v>
      </c>
      <c r="F115" s="62">
        <f>INDEX('Data - Knowledge'!$G:$G,MATCH('Data - Overview'!$A115,'Data - Knowledge'!$A:$A,0))</f>
        <v>0.30240027605700776</v>
      </c>
      <c r="G115" s="64">
        <f>INDEX('Data - Knowledge'!$J:$J,MATCH('Data - Overview'!$A115,'Data - Knowledge'!$A:$A,0))</f>
        <v>82.338160842529874</v>
      </c>
      <c r="H115" s="64">
        <f>RANK('Data - Overview'!$G115,'Data - Overview'!$G$115:$G$119)</f>
        <v>5</v>
      </c>
      <c r="I115" s="64">
        <f>'Data - Overview'!$G115-100</f>
        <v>-17.661839157470126</v>
      </c>
      <c r="J115" s="61" t="str">
        <f>"" &amp;TEXT('Data - Overview'!$B115,"0")&amp;" "</f>
        <v xml:space="preserve">Couple, no children </v>
      </c>
      <c r="K115" s="61" t="str">
        <f>"Index: "&amp;TEXT('Data - Overview'!$G115,"0")&amp;""</f>
        <v>Index: 82</v>
      </c>
      <c r="L115" s="61" t="str">
        <f>'Data - Overview'!$J115&amp;CHAR(10)&amp;'Data - Overview'!$K115</f>
        <v>Couple, no children 
Index: 82</v>
      </c>
      <c r="M115" s="61">
        <v>1</v>
      </c>
    </row>
    <row r="116" spans="1:13">
      <c r="A116" s="86" t="s">
        <v>159</v>
      </c>
      <c r="B116" s="1" t="str">
        <f>INDEX('Data - Knowledge'!$D:$D,MATCH('Data - Overview'!$A116,'Data - Knowledge'!$A:$A,0))</f>
        <v>Couple with children</v>
      </c>
      <c r="C116" s="1" t="s">
        <v>160</v>
      </c>
      <c r="D116" s="68">
        <f>INDEX('Data - Knowledge'!$E:$E,MATCH('Data - Overview'!$A116,'Data - Knowledge'!$A:$A,0))</f>
        <v>0.18412844036697248</v>
      </c>
      <c r="E116" s="69">
        <f>RANK('Data - Overview'!$D116,'Data - Overview'!$D$115:$D$119)</f>
        <v>3</v>
      </c>
      <c r="F116" s="68">
        <f>INDEX('Data - Knowledge'!$G:$G,MATCH('Data - Overview'!$A116,'Data - Knowledge'!$A:$A,0))</f>
        <v>0.18597672007291077</v>
      </c>
      <c r="G116" s="70">
        <f>INDEX('Data - Knowledge'!$J:$J,MATCH('Data - Overview'!$A116,'Data - Knowledge'!$A:$A,0))</f>
        <v>99.006176845567722</v>
      </c>
      <c r="H116" s="70">
        <f>RANK('Data - Overview'!$G116,'Data - Overview'!$G$115:$G$119)</f>
        <v>4</v>
      </c>
      <c r="I116" s="70">
        <f>'Data - Overview'!$G116-100</f>
        <v>-0.99382315443227753</v>
      </c>
      <c r="J116" s="1" t="str">
        <f>"" &amp;TEXT('Data - Overview'!$B116,"0")&amp;" "</f>
        <v xml:space="preserve">Couple with children </v>
      </c>
      <c r="K116" s="1" t="str">
        <f>"Index: "&amp;TEXT('Data - Overview'!$G116,"0")&amp;""</f>
        <v>Index: 99</v>
      </c>
      <c r="L116" s="1" t="str">
        <f>'Data - Overview'!$J116&amp;CHAR(10)&amp;'Data - Overview'!$K116</f>
        <v>Couple with children 
Index: 99</v>
      </c>
      <c r="M116" s="1">
        <v>2</v>
      </c>
    </row>
    <row r="117" spans="1:13">
      <c r="A117" s="56" t="s">
        <v>161</v>
      </c>
      <c r="B117" s="72" t="str">
        <f>INDEX('Data - Knowledge'!$D:$D,MATCH('Data - Overview'!$A117,'Data - Knowledge'!$A:$A,0))</f>
        <v>Single parent</v>
      </c>
      <c r="C117" s="72" t="s">
        <v>162</v>
      </c>
      <c r="D117" s="84">
        <f>INDEX('Data - Knowledge'!$E:$E,MATCH('Data - Overview'!$A117,'Data - Knowledge'!$A:$A,0))</f>
        <v>3.9247706422018351E-2</v>
      </c>
      <c r="E117" s="85">
        <f>RANK('Data - Overview'!$D117,'Data - Overview'!$D$115:$D$119)</f>
        <v>5</v>
      </c>
      <c r="F117" s="84">
        <f>INDEX('Data - Knowledge'!$G:$G,MATCH('Data - Overview'!$A117,'Data - Knowledge'!$A:$A,0))</f>
        <v>3.0785626543739845E-2</v>
      </c>
      <c r="G117" s="75">
        <f>INDEX('Data - Knowledge'!$J:$J,MATCH('Data - Overview'!$A117,'Data - Knowledge'!$A:$A,0))</f>
        <v>127.48711274807314</v>
      </c>
      <c r="H117" s="75">
        <f>RANK('Data - Overview'!$G117,'Data - Overview'!$G$115:$G$119)</f>
        <v>1</v>
      </c>
      <c r="I117" s="75">
        <f>'Data - Overview'!$G117-100</f>
        <v>27.487112748073145</v>
      </c>
      <c r="J117" s="72" t="str">
        <f>"" &amp;TEXT('Data - Overview'!$B117,"0")&amp;" "</f>
        <v xml:space="preserve">Single parent </v>
      </c>
      <c r="K117" s="72" t="str">
        <f>"Index: "&amp;TEXT('Data - Overview'!$G117,"0")&amp;""</f>
        <v>Index: 127</v>
      </c>
      <c r="L117" s="72" t="str">
        <f>'Data - Overview'!$J117&amp;CHAR(10)&amp;'Data - Overview'!$K117</f>
        <v>Single parent 
Index: 127</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0.18213761467889911</v>
      </c>
      <c r="E118" s="69">
        <f>RANK('Data - Overview'!$D118,'Data - Overview'!$D$115:$D$119)</f>
        <v>4</v>
      </c>
      <c r="F118" s="68">
        <f>INDEX('Data - Knowledge'!$G:$G,MATCH('Data - Overview'!$A118,'Data - Knowledge'!$A:$A,0))</f>
        <v>0.16796368331374079</v>
      </c>
      <c r="G118" s="70">
        <f>INDEX('Data - Knowledge'!$J:$J,MATCH('Data - Overview'!$A118,'Data - Knowledge'!$A:$A,0))</f>
        <v>108.43868810538211</v>
      </c>
      <c r="H118" s="70">
        <f>RANK('Data - Overview'!$G118,'Data - Overview'!$G$115:$G$119)</f>
        <v>3</v>
      </c>
      <c r="I118" s="70">
        <f>'Data - Overview'!$G118-100</f>
        <v>8.4386881053821128</v>
      </c>
      <c r="J118" s="1" t="str">
        <f>"" &amp;TEXT('Data - Overview'!$B118,"0")&amp;" "</f>
        <v xml:space="preserve">Single person, no children </v>
      </c>
      <c r="K118" s="1" t="str">
        <f>"Index: "&amp;TEXT('Data - Overview'!$G118,"0")&amp;""</f>
        <v>Index: 108</v>
      </c>
      <c r="L118" s="1" t="str">
        <f>'Data - Overview'!$J118&amp;CHAR(10)&amp;'Data - Overview'!$K118</f>
        <v>Single person, no children 
Index: 108</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0.34567889908256877</v>
      </c>
      <c r="E119" s="89">
        <f>RANK('Data - Overview'!$D119,'Data - Overview'!$D$115:$D$119)</f>
        <v>1</v>
      </c>
      <c r="F119" s="88">
        <f>INDEX('Data - Knowledge'!$G:$G,MATCH('Data - Overview'!$A119,'Data - Knowledge'!$A:$A,0))</f>
        <v>0.31305189607576378</v>
      </c>
      <c r="G119" s="80">
        <f>INDEX('Data - Knowledge'!$J:$J,MATCH('Data - Overview'!$A119,'Data - Knowledge'!$A:$A,0))</f>
        <v>110.42223459298542</v>
      </c>
      <c r="H119" s="80">
        <f>RANK('Data - Overview'!$G119,'Data - Overview'!$G$115:$G$119)</f>
        <v>2</v>
      </c>
      <c r="I119" s="80">
        <f>'Data - Overview'!$G119-100</f>
        <v>10.422234592985419</v>
      </c>
      <c r="J119" s="57" t="str">
        <f>"" &amp;TEXT('Data - Overview'!$B119,"0")&amp;" "</f>
        <v xml:space="preserve">Other: two or more adults, may include a couple, may have children </v>
      </c>
      <c r="K119" s="57" t="str">
        <f>"Index: "&amp;TEXT('Data - Overview'!$G119,"0")&amp;""</f>
        <v>Index: 110</v>
      </c>
      <c r="L119" s="57" t="str">
        <f>'Data - Overview'!$J119&amp;CHAR(10)&amp;'Data - Overview'!$K119</f>
        <v>Other: two or more adults, may include a couple, may have children 
Index: 110</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27.487112748073145</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0.68961467889908246</v>
      </c>
      <c r="E128" s="63">
        <f>RANK('Data - Overview'!$D128,'Data - Overview'!$D$128:$D$131)</f>
        <v>1</v>
      </c>
      <c r="F128" s="62">
        <f>INDEX('Data - Knowledge'!$G:$G,MATCH('Data - Overview'!$A128,'Data - Knowledge'!$A:$A,0))</f>
        <v>0.72843787396478632</v>
      </c>
      <c r="G128" s="64">
        <f>INDEX('Data - Knowledge'!$J:$J,MATCH('Data - Overview'!$A128,'Data - Knowledge'!$A:$A,0))</f>
        <v>94.670349187859415</v>
      </c>
      <c r="H128" s="64">
        <f>RANK('Data - Overview'!$G128,'Data - Overview'!$G$128:$G$131)</f>
        <v>4</v>
      </c>
      <c r="I128" s="64">
        <f>'Data - Overview'!$G128 - 100</f>
        <v>-5.329650812140585</v>
      </c>
      <c r="J128" s="61" t="str">
        <f>"" &amp;TEXT('Data - Overview'!$C128,"0")&amp;" "</f>
        <v xml:space="preserve">0 </v>
      </c>
      <c r="K128" s="61" t="str">
        <f>"Index: "&amp;TEXT('Data - Overview'!$G128,"0")&amp;""</f>
        <v>Index: 95</v>
      </c>
      <c r="L128" s="61" t="str">
        <f>'Data - Overview'!$J128&amp;CHAR(10)&amp;'Data - Overview'!$K128</f>
        <v>0 
Index: 95</v>
      </c>
      <c r="M128" s="61">
        <v>1</v>
      </c>
    </row>
    <row r="129" spans="1:13">
      <c r="A129" s="86" t="s">
        <v>170</v>
      </c>
      <c r="B129" s="1" t="str">
        <f>INDEX('Data - Knowledge'!$D:$D,MATCH('Data - Overview'!$A129,'Data - Knowledge'!$A:$A,0))</f>
        <v>Children at home : 1</v>
      </c>
      <c r="C129" s="1">
        <v>1</v>
      </c>
      <c r="D129" s="68">
        <f>INDEX('Data - Knowledge'!$E:$E,MATCH('Data - Overview'!$A129,'Data - Knowledge'!$A:$A,0))</f>
        <v>0.1402110091743119</v>
      </c>
      <c r="E129" s="69">
        <f>RANK('Data - Overview'!$D129,'Data - Overview'!$D$128:$D$131)</f>
        <v>2</v>
      </c>
      <c r="F129" s="68">
        <f>INDEX('Data - Knowledge'!$G:$G,MATCH('Data - Overview'!$A129,'Data - Knowledge'!$A:$A,0))</f>
        <v>0.12590590946915162</v>
      </c>
      <c r="G129" s="70">
        <f>INDEX('Data - Knowledge'!$J:$J,MATCH('Data - Overview'!$A129,'Data - Knowledge'!$A:$A,0))</f>
        <v>111.36173811497324</v>
      </c>
      <c r="H129" s="70">
        <f>RANK('Data - Overview'!$G129,'Data - Overview'!$G$128:$G$131)</f>
        <v>2</v>
      </c>
      <c r="I129" s="70">
        <f>'Data - Overview'!$G129 - 100</f>
        <v>11.361738114973235</v>
      </c>
      <c r="J129" s="1" t="str">
        <f>"" &amp;TEXT('Data - Overview'!$C129,"0")&amp;" "</f>
        <v xml:space="preserve">1 </v>
      </c>
      <c r="K129" s="1" t="str">
        <f>"Index: "&amp;TEXT('Data - Overview'!$G129,"0")&amp;""</f>
        <v>Index: 111</v>
      </c>
      <c r="L129" s="1" t="str">
        <f>'Data - Overview'!$J129&amp;CHAR(10)&amp;'Data - Overview'!$K129</f>
        <v>1 
Index: 111</v>
      </c>
      <c r="M129" s="1">
        <v>2</v>
      </c>
    </row>
    <row r="130" spans="1:13">
      <c r="A130" s="56" t="s">
        <v>171</v>
      </c>
      <c r="B130" s="72" t="str">
        <f>INDEX('Data - Knowledge'!$D:$D,MATCH('Data - Overview'!$A130,'Data - Knowledge'!$A:$A,0))</f>
        <v>Children at home : 2</v>
      </c>
      <c r="C130" s="72">
        <v>2</v>
      </c>
      <c r="D130" s="84">
        <f>INDEX('Data - Knowledge'!$E:$E,MATCH('Data - Overview'!$A130,'Data - Knowledge'!$A:$A,0))</f>
        <v>0.11764220183486236</v>
      </c>
      <c r="E130" s="85">
        <f>RANK('Data - Overview'!$D130,'Data - Overview'!$D$128:$D$131)</f>
        <v>3</v>
      </c>
      <c r="F130" s="84">
        <f>INDEX('Data - Knowledge'!$G:$G,MATCH('Data - Overview'!$A130,'Data - Knowledge'!$A:$A,0))</f>
        <v>0.10607782430094176</v>
      </c>
      <c r="G130" s="75">
        <f>INDEX('Data - Knowledge'!$J:$J,MATCH('Data - Overview'!$A130,'Data - Knowledge'!$A:$A,0))</f>
        <v>110.90178612743091</v>
      </c>
      <c r="H130" s="75">
        <f>RANK('Data - Overview'!$G130,'Data - Overview'!$G$128:$G$131)</f>
        <v>3</v>
      </c>
      <c r="I130" s="75">
        <f>'Data - Overview'!$G130 - 100</f>
        <v>10.90178612743091</v>
      </c>
      <c r="J130" s="72" t="str">
        <f>"" &amp;TEXT('Data - Overview'!$C130,"0")&amp;" "</f>
        <v xml:space="preserve">2 </v>
      </c>
      <c r="K130" s="72" t="str">
        <f>"Index: "&amp;TEXT('Data - Overview'!$G130,"0")&amp;""</f>
        <v>Index: 111</v>
      </c>
      <c r="L130" s="72" t="str">
        <f>'Data - Overview'!$J130&amp;CHAR(10)&amp;'Data - Overview'!$K130</f>
        <v>2 
Index: 111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5.2724770642201851E-2</v>
      </c>
      <c r="E131" s="115">
        <f>RANK('Data - Overview'!$D131,'Data - Overview'!$D$128:$D$131)</f>
        <v>4</v>
      </c>
      <c r="F131" s="111">
        <f>INDEX('Data - Knowledge'!$G:$G,MATCH('Data - Overview'!$A131,'Data - Knowledge'!$A:$A,0))</f>
        <v>3.9780798848221485E-2</v>
      </c>
      <c r="G131" s="112">
        <f>INDEX('Data - Knowledge'!$J:$J,MATCH('Data - Overview'!$A131,'Data - Knowledge'!$A:$A,0))</f>
        <v>132.5382399769457</v>
      </c>
      <c r="H131" s="112">
        <f>RANK('Data - Overview'!$G131,'Data - Overview'!$G$128:$G$131)</f>
        <v>1</v>
      </c>
      <c r="I131" s="112">
        <f>'Data - Overview'!$G131 - 100</f>
        <v>32.538239976945704</v>
      </c>
      <c r="J131" s="108" t="str">
        <f>"" &amp;TEXT('Data - Overview'!$C131,"0")&amp;" "</f>
        <v xml:space="preserve">3+ </v>
      </c>
      <c r="K131" s="108" t="str">
        <f>"Index: "&amp;TEXT('Data - Overview'!$G131,"0")&amp;""</f>
        <v>Index: 133</v>
      </c>
      <c r="L131" s="108" t="str">
        <f>'Data - Overview'!$J131&amp;CHAR(10)&amp;'Data - Overview'!$K131</f>
        <v>3+ 
Index: 133</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0.20434862385321101</v>
      </c>
      <c r="E137" s="63">
        <f>RANK('Data - Overview'!$D137,'Data - Overview'!$D$137:$D$140)</f>
        <v>3</v>
      </c>
      <c r="F137" s="62">
        <f>INDEX('Data - Knowledge'!$G:$G,MATCH('Data - Overview'!$A137,'Data - Knowledge'!$A:$A,0))</f>
        <v>0.19068982551612093</v>
      </c>
      <c r="G137" s="64">
        <f>INDEX('Data - Knowledge'!$J:$J,MATCH('Data - Overview'!$A137,'Data - Knowledge'!$A:$A,0))</f>
        <v>107.16283540567576</v>
      </c>
      <c r="H137" s="64">
        <f>RANK('Data - Overview'!$G137,'Data - Overview'!$G$137:$G$140)</f>
        <v>2</v>
      </c>
      <c r="I137" s="61">
        <v>1</v>
      </c>
      <c r="J137" s="61" t="str">
        <f>"" &amp;TEXT('Data - Overview'!$C137,"0")&amp;" "</f>
        <v xml:space="preserve">1 person </v>
      </c>
      <c r="K137" s="61" t="str">
        <f>"Index: "&amp;TEXT('Data - Overview'!$G137,"0")&amp;""</f>
        <v>Index: 107</v>
      </c>
      <c r="L137" s="61" t="str">
        <f>'Data - Overview'!$J137&amp;CHAR(10)&amp;'Data - Overview'!$K137</f>
        <v>1 person 
Index: 107</v>
      </c>
    </row>
    <row r="138" spans="1:13">
      <c r="A138" s="1" t="s">
        <v>177</v>
      </c>
      <c r="B138" s="1" t="str">
        <f>INDEX('Data - Knowledge'!$D:$D,MATCH('Data - Overview'!$A138,'Data - Knowledge'!$A:$A,0))</f>
        <v>Household size : 2 persons</v>
      </c>
      <c r="C138" s="1" t="s">
        <v>178</v>
      </c>
      <c r="D138" s="68">
        <f>INDEX('Data - Knowledge'!$E:$E,MATCH('Data - Overview'!$A138,'Data - Knowledge'!$A:$A,0))</f>
        <v>0.35328440366972486</v>
      </c>
      <c r="E138" s="69">
        <f>RANK('Data - Overview'!$D138,'Data - Overview'!$D$137:$D$140)</f>
        <v>1</v>
      </c>
      <c r="F138" s="68">
        <f>INDEX('Data - Knowledge'!$G:$G,MATCH('Data - Overview'!$A138,'Data - Knowledge'!$A:$A,0))</f>
        <v>0.38833122878389625</v>
      </c>
      <c r="G138" s="70">
        <f>INDEX('Data - Knowledge'!$J:$J,MATCH('Data - Overview'!$A138,'Data - Knowledge'!$A:$A,0))</f>
        <v>90.975017583848569</v>
      </c>
      <c r="H138" s="70">
        <f>RANK('Data - Overview'!$G138,'Data - Overview'!$G$137:$G$140)</f>
        <v>4</v>
      </c>
      <c r="I138" s="1">
        <v>2</v>
      </c>
      <c r="J138" s="1" t="str">
        <f>"" &amp;TEXT('Data - Overview'!$C138,"0")&amp;" "</f>
        <v xml:space="preserve">2 people </v>
      </c>
      <c r="K138" s="1" t="str">
        <f>"Index: "&amp;TEXT('Data - Overview'!$G138,"0")&amp;""</f>
        <v>Index: 91</v>
      </c>
      <c r="L138" s="1" t="str">
        <f>'Data - Overview'!$J138&amp;CHAR(10)&amp;'Data - Overview'!$K138</f>
        <v>2 people 
Index: 91</v>
      </c>
    </row>
    <row r="139" spans="1:13">
      <c r="A139" s="72" t="s">
        <v>179</v>
      </c>
      <c r="B139" s="72" t="str">
        <f>INDEX('Data - Knowledge'!$D:$D,MATCH('Data - Overview'!$A139,'Data - Knowledge'!$A:$A,0))</f>
        <v>Household size : 3-4 persons</v>
      </c>
      <c r="C139" s="72" t="s">
        <v>180</v>
      </c>
      <c r="D139" s="84">
        <f>INDEX('Data - Knowledge'!$E:$E,MATCH('Data - Overview'!$A139,'Data - Knowledge'!$A:$A,0))</f>
        <v>0.35192660550458726</v>
      </c>
      <c r="E139" s="85">
        <f>RANK('Data - Overview'!$D139,'Data - Overview'!$D$137:$D$140)</f>
        <v>2</v>
      </c>
      <c r="F139" s="84">
        <f>INDEX('Data - Knowledge'!$G:$G,MATCH('Data - Overview'!$A139,'Data - Knowledge'!$A:$A,0))</f>
        <v>0.34146339272741671</v>
      </c>
      <c r="G139" s="75">
        <f>INDEX('Data - Knowledge'!$J:$J,MATCH('Data - Overview'!$A139,'Data - Knowledge'!$A:$A,0))</f>
        <v>103.06422679561528</v>
      </c>
      <c r="H139" s="75">
        <f>RANK('Data - Overview'!$G139,'Data - Overview'!$G$137:$G$140)</f>
        <v>3</v>
      </c>
      <c r="I139" s="72">
        <v>3</v>
      </c>
      <c r="J139" s="72" t="str">
        <f>"" &amp;TEXT('Data - Overview'!$C139,"0")&amp;" "</f>
        <v xml:space="preserve">3-4 people </v>
      </c>
      <c r="K139" s="72" t="str">
        <f>"Index: "&amp;TEXT('Data - Overview'!$G139,"0")&amp;""</f>
        <v>Index: 103</v>
      </c>
      <c r="L139" s="72" t="str">
        <f>'Data - Overview'!$J139&amp;CHAR(10)&amp;'Data - Overview'!$K139</f>
        <v>3-4 people 
Index: 103</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9.0431192660550469E-2</v>
      </c>
      <c r="E140" s="115">
        <f>RANK('Data - Overview'!$D140,'Data - Overview'!$D$137:$D$140)</f>
        <v>4</v>
      </c>
      <c r="F140" s="111">
        <f>INDEX('Data - Knowledge'!$G:$G,MATCH('Data - Overview'!$A140,'Data - Knowledge'!$A:$A,0))</f>
        <v>7.9690340646422483E-2</v>
      </c>
      <c r="G140" s="112">
        <f>INDEX('Data - Knowledge'!$J:$J,MATCH('Data - Overview'!$A140,'Data - Knowledge'!$A:$A,0))</f>
        <v>113.47823578993595</v>
      </c>
      <c r="H140" s="112">
        <f>RANK('Data - Overview'!$G140,'Data - Overview'!$G$137:$G$140)</f>
        <v>1</v>
      </c>
      <c r="I140" s="108">
        <v>4</v>
      </c>
      <c r="J140" s="108" t="str">
        <f>"" &amp;TEXT('Data - Overview'!$C140,"0")&amp;" "</f>
        <v xml:space="preserve">5+ people </v>
      </c>
      <c r="K140" s="108" t="str">
        <f>"Index: "&amp;TEXT('Data - Overview'!$G140,"0")&amp;""</f>
        <v>Index: 113</v>
      </c>
      <c r="L140" s="108" t="str">
        <f>'Data - Overview'!$J140&amp;CHAR(10)&amp;'Data - Overview'!$K140</f>
        <v>5+ people 
Index: 113</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0.1971834862385321</v>
      </c>
      <c r="E146" s="63">
        <f>RANK('Data - Overview'!$D146,'Data - Overview'!$D$146:$D$151)</f>
        <v>3</v>
      </c>
      <c r="F146" s="62">
        <f>INDEX('Data - Knowledge'!$G:$G,MATCH('Data - Overview'!$A146,'Data - Knowledge'!$A:$A,0))</f>
        <v>0.16826898387245903</v>
      </c>
      <c r="G146" s="64">
        <f>INDEX('Data - Knowledge'!$J:$J,MATCH('Data - Overview'!$A146,'Data - Knowledge'!$A:$A,0))</f>
        <v>117.18350090471164</v>
      </c>
      <c r="H146" s="64">
        <f>RANK('Data - Overview'!$G146,'Data - Overview'!$G$146:$G$151)</f>
        <v>1</v>
      </c>
      <c r="I146" s="64">
        <f xml:space="preserve"> 'Data - Overview'!$G146 - 100</f>
        <v>17.183500904711636</v>
      </c>
      <c r="J146" s="61" t="str">
        <f>"" &amp;TEXT('Data - Overview'!$C146,"0")&amp;" "</f>
        <v xml:space="preserve">&lt;20k </v>
      </c>
      <c r="K146" s="61" t="str">
        <f>"Index: "&amp;TEXT('Data - Overview'!$G146,"0")&amp;""</f>
        <v>Index: 117</v>
      </c>
      <c r="L146" s="61" t="str">
        <f>'Data - Overview'!$J146&amp;CHAR(10)&amp;'Data - Overview'!$K146</f>
        <v>&lt;20k 
Index: 117</v>
      </c>
      <c r="M146" s="61">
        <v>1</v>
      </c>
    </row>
    <row r="147" spans="1:13">
      <c r="A147" s="86" t="s">
        <v>186</v>
      </c>
      <c r="B147" s="1" t="str">
        <f>INDEX('Data - Knowledge'!$D:$D,MATCH('Data - Overview'!$A147,'Data - Knowledge'!$A:$A,0))</f>
        <v>£20,000-£40,000</v>
      </c>
      <c r="C147" s="1" t="s">
        <v>187</v>
      </c>
      <c r="D147" s="68">
        <f>INDEX('Data - Knowledge'!$E:$E,MATCH('Data - Overview'!$A147,'Data - Knowledge'!$A:$A,0))</f>
        <v>0.33941284403669725</v>
      </c>
      <c r="E147" s="69">
        <f>RANK('Data - Overview'!$D147,'Data - Overview'!$D$146:$D$151)</f>
        <v>1</v>
      </c>
      <c r="F147" s="68">
        <f>INDEX('Data - Knowledge'!$G:$G,MATCH('Data - Overview'!$A147,'Data - Knowledge'!$A:$A,0))</f>
        <v>0.31505410189013194</v>
      </c>
      <c r="G147" s="70">
        <f>INDEX('Data - Knowledge'!$J:$J,MATCH('Data - Overview'!$A147,'Data - Knowledge'!$A:$A,0))</f>
        <v>107.73160609572379</v>
      </c>
      <c r="H147" s="70">
        <f>RANK('Data - Overview'!$G147,'Data - Overview'!$G$146:$G$151)</f>
        <v>2</v>
      </c>
      <c r="I147" s="70">
        <f xml:space="preserve"> 'Data - Overview'!$G147 - 100</f>
        <v>7.7316060957237909</v>
      </c>
      <c r="J147" s="1" t="str">
        <f>"" &amp;TEXT('Data - Overview'!$C147,"0")&amp;" "</f>
        <v xml:space="preserve">20k - 40k </v>
      </c>
      <c r="K147" s="1" t="str">
        <f>"Index: "&amp;TEXT('Data - Overview'!$G147,"0")&amp;""</f>
        <v>Index: 108</v>
      </c>
      <c r="L147" s="1" t="str">
        <f>'Data - Overview'!$J147&amp;CHAR(10)&amp;'Data - Overview'!$K147</f>
        <v>20k - 40k 
Index: 108</v>
      </c>
      <c r="M147" s="1">
        <v>2</v>
      </c>
    </row>
    <row r="148" spans="1:13">
      <c r="A148" s="56" t="s">
        <v>188</v>
      </c>
      <c r="B148" s="72" t="str">
        <f>INDEX('Data - Knowledge'!$D:$D,MATCH('Data - Overview'!$A148,'Data - Knowledge'!$A:$A,0))</f>
        <v>£40,000-£60,000</v>
      </c>
      <c r="C148" s="72" t="s">
        <v>189</v>
      </c>
      <c r="D148" s="84">
        <f>INDEX('Data - Knowledge'!$E:$E,MATCH('Data - Overview'!$A148,'Data - Knowledge'!$A:$A,0))</f>
        <v>0.2109724770642202</v>
      </c>
      <c r="E148" s="85">
        <f>RANK('Data - Overview'!$D148,'Data - Overview'!$D$146:$D$151)</f>
        <v>2</v>
      </c>
      <c r="F148" s="84">
        <f>INDEX('Data - Knowledge'!$G:$G,MATCH('Data - Overview'!$A148,'Data - Knowledge'!$A:$A,0))</f>
        <v>0.2116378633980108</v>
      </c>
      <c r="G148" s="75">
        <f>INDEX('Data - Knowledge'!$J:$J,MATCH('Data - Overview'!$A148,'Data - Knowledge'!$A:$A,0))</f>
        <v>99.685601468892528</v>
      </c>
      <c r="H148" s="75">
        <f>RANK('Data - Overview'!$G148,'Data - Overview'!$G$146:$G$151)</f>
        <v>3</v>
      </c>
      <c r="I148" s="75">
        <f xml:space="preserve"> 'Data - Overview'!$G148 - 100</f>
        <v>-0.31439853110747151</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0.13628440366972475</v>
      </c>
      <c r="E149" s="69">
        <f>RANK('Data - Overview'!$D149,'Data - Overview'!$D$146:$D$151)</f>
        <v>4</v>
      </c>
      <c r="F149" s="68">
        <f>INDEX('Data - Knowledge'!$G:$G,MATCH('Data - Overview'!$A149,'Data - Knowledge'!$A:$A,0))</f>
        <v>0.13969867519053217</v>
      </c>
      <c r="G149" s="70">
        <f>INDEX('Data - Knowledge'!$J:$J,MATCH('Data - Overview'!$A149,'Data - Knowledge'!$A:$A,0))</f>
        <v>97.555974302440035</v>
      </c>
      <c r="H149" s="70">
        <f>RANK('Data - Overview'!$G149,'Data - Overview'!$G$146:$G$151)</f>
        <v>4</v>
      </c>
      <c r="I149" s="70">
        <f xml:space="preserve"> 'Data - Overview'!$G149 - 100</f>
        <v>-2.4440256975599652</v>
      </c>
      <c r="J149" s="1" t="str">
        <f>"" &amp;TEXT('Data - Overview'!$C149,"0")&amp;" "</f>
        <v xml:space="preserve">60k - 80k </v>
      </c>
      <c r="K149" s="1" t="str">
        <f>"Index: "&amp;TEXT('Data - Overview'!$G149,"0")&amp;""</f>
        <v>Index: 98</v>
      </c>
      <c r="L149" s="1" t="str">
        <f>'Data - Overview'!$J149&amp;CHAR(10)&amp;'Data - Overview'!$K149</f>
        <v>60k - 80k 
Index: 98</v>
      </c>
      <c r="M149" s="1">
        <v>4</v>
      </c>
    </row>
    <row r="150" spans="1:13">
      <c r="A150" s="56" t="s">
        <v>192</v>
      </c>
      <c r="B150" s="72" t="str">
        <f>INDEX('Data - Knowledge'!$D:$D,MATCH('Data - Overview'!$A150,'Data - Knowledge'!$A:$A,0))</f>
        <v>£80,000-£100,000</v>
      </c>
      <c r="C150" s="72" t="s">
        <v>193</v>
      </c>
      <c r="D150" s="84">
        <f>INDEX('Data - Knowledge'!$E:$E,MATCH('Data - Overview'!$A150,'Data - Knowledge'!$A:$A,0))</f>
        <v>5.8798165137614676E-2</v>
      </c>
      <c r="E150" s="85">
        <f>RANK('Data - Overview'!$D150,'Data - Overview'!$D$146:$D$151)</f>
        <v>5</v>
      </c>
      <c r="F150" s="84">
        <f>INDEX('Data - Knowledge'!$G:$G,MATCH('Data - Overview'!$A150,'Data - Knowledge'!$A:$A,0))</f>
        <v>7.3082163283097121E-2</v>
      </c>
      <c r="G150" s="75">
        <f>INDEX('Data - Knowledge'!$J:$J,MATCH('Data - Overview'!$A150,'Data - Knowledge'!$A:$A,0))</f>
        <v>80.454877765247915</v>
      </c>
      <c r="H150" s="75">
        <f>RANK('Data - Overview'!$G150,'Data - Overview'!$G$146:$G$151)</f>
        <v>5</v>
      </c>
      <c r="I150" s="75">
        <f xml:space="preserve"> 'Data - Overview'!$G150 - 100</f>
        <v>-19.545122234752085</v>
      </c>
      <c r="J150" s="72" t="str">
        <f>"" &amp;TEXT('Data - Overview'!$C150,"0")&amp;" "</f>
        <v xml:space="preserve">80k - 100k </v>
      </c>
      <c r="K150" s="72" t="str">
        <f>"Index: "&amp;TEXT('Data - Overview'!$G150,"0")&amp;""</f>
        <v>Index: 80</v>
      </c>
      <c r="L150" s="72" t="str">
        <f>'Data - Overview'!$J150&amp;CHAR(10)&amp;'Data - Overview'!$K150</f>
        <v>80k - 100k 
Index: 80</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5.7522935779816521E-2</v>
      </c>
      <c r="E151" s="115">
        <f>RANK('Data - Overview'!$D151,'Data - Overview'!$D$146:$D$151)</f>
        <v>6</v>
      </c>
      <c r="F151" s="111">
        <f>INDEX('Data - Knowledge'!$G:$G,MATCH('Data - Overview'!$A151,'Data - Knowledge'!$A:$A,0))</f>
        <v>9.2183650556736968E-2</v>
      </c>
      <c r="G151" s="112">
        <f>INDEX('Data - Knowledge'!$J:$J,MATCH('Data - Overview'!$A151,'Data - Knowledge'!$A:$A,0))</f>
        <v>62.400366477581017</v>
      </c>
      <c r="H151" s="112">
        <f>RANK('Data - Overview'!$G151,'Data - Overview'!$G$146:$G$151)</f>
        <v>6</v>
      </c>
      <c r="I151" s="112">
        <f xml:space="preserve"> 'Data - Overview'!$G151 - 100</f>
        <v>-37.599633522418983</v>
      </c>
      <c r="J151" s="108" t="str">
        <f>"" &amp;TEXT('Data - Overview'!$C151,"0")&amp;" "</f>
        <v xml:space="preserve">100k+ </v>
      </c>
      <c r="K151" s="108" t="str">
        <f>"Index: "&amp;TEXT('Data - Overview'!$G151,"0")&amp;""</f>
        <v>Index: 62</v>
      </c>
      <c r="L151" s="108" t="str">
        <f>'Data - Overview'!$J151&amp;CHAR(10)&amp;'Data - Overview'!$K151</f>
        <v>100k+ 
Index: 62</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0.33941284403669725</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98666-0432-4766-B3F7-9C5109857B68}">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109</v>
      </c>
      <c r="K2" s="123">
        <f>'Input Sheet'!B8</f>
        <v>4</v>
      </c>
      <c r="L2" s="123">
        <f>'Input Sheet'!B9</f>
        <v>5</v>
      </c>
      <c r="M2" s="123">
        <f>'Input Sheet'!B10</f>
        <v>11</v>
      </c>
      <c r="N2" s="123">
        <f>'Input Sheet'!B11</f>
        <v>0</v>
      </c>
      <c r="O2" s="123">
        <f>'Input Sheet'!B12</f>
        <v>5</v>
      </c>
      <c r="P2" s="123">
        <f>'Input Sheet'!B13</f>
        <v>0</v>
      </c>
      <c r="Q2" s="123">
        <f>'Input Sheet'!B14</f>
        <v>13</v>
      </c>
      <c r="R2" s="123">
        <f>'Input Sheet'!B15</f>
        <v>0</v>
      </c>
      <c r="S2" s="123">
        <f>'Input Sheet'!B16</f>
        <v>6</v>
      </c>
      <c r="T2" s="123">
        <f>'Input Sheet'!B17</f>
        <v>6</v>
      </c>
      <c r="U2" s="123">
        <f>'Input Sheet'!B18</f>
        <v>1</v>
      </c>
      <c r="V2" s="123">
        <f>'Input Sheet'!B19</f>
        <v>3</v>
      </c>
      <c r="W2" s="123">
        <f>'Input Sheet'!B20</f>
        <v>0</v>
      </c>
      <c r="X2" s="123">
        <f>'Input Sheet'!B21</f>
        <v>9</v>
      </c>
      <c r="Y2" s="123">
        <f>'Input Sheet'!B22</f>
        <v>6</v>
      </c>
      <c r="Z2" s="123">
        <f>'Input Sheet'!B23</f>
        <v>8</v>
      </c>
      <c r="AA2" s="123">
        <f>'Input Sheet'!B24</f>
        <v>12</v>
      </c>
      <c r="AB2" s="123">
        <f>'Input Sheet'!B25</f>
        <v>0</v>
      </c>
      <c r="AC2" s="123">
        <f>'Input Sheet'!B26</f>
        <v>3</v>
      </c>
      <c r="AD2" s="123">
        <f>'Input Sheet'!B27</f>
        <v>2</v>
      </c>
      <c r="AE2" s="123">
        <f>'Input Sheet'!B28</f>
        <v>1</v>
      </c>
      <c r="AF2" s="123">
        <f>'Input Sheet'!B29</f>
        <v>0</v>
      </c>
      <c r="AG2" s="123">
        <f>'Input Sheet'!B30</f>
        <v>12</v>
      </c>
      <c r="AH2" s="123">
        <f>'Input Sheet'!B31</f>
        <v>0</v>
      </c>
      <c r="AI2" s="123">
        <f>'Input Sheet'!B32</f>
        <v>2</v>
      </c>
      <c r="AJ2" s="123">
        <f>'Input Sheet'!B32</f>
        <v>2</v>
      </c>
      <c r="AK2" s="123">
        <f>'Input Sheet'!B32</f>
        <v>2</v>
      </c>
      <c r="AL2" s="123">
        <f>'Input Sheet'!B32</f>
        <v>2</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3.669724770642202E-2</v>
      </c>
      <c r="L4" s="126">
        <f t="shared" si="0"/>
        <v>4.5871559633027525E-2</v>
      </c>
      <c r="M4" s="126">
        <f t="shared" si="0"/>
        <v>0.10091743119266056</v>
      </c>
      <c r="N4" s="126">
        <f t="shared" si="0"/>
        <v>0</v>
      </c>
      <c r="O4" s="126">
        <f t="shared" si="0"/>
        <v>4.5871559633027525E-2</v>
      </c>
      <c r="P4" s="126">
        <f t="shared" si="0"/>
        <v>0</v>
      </c>
      <c r="Q4" s="126">
        <f t="shared" si="0"/>
        <v>0.11926605504587157</v>
      </c>
      <c r="R4" s="126">
        <f t="shared" si="0"/>
        <v>0</v>
      </c>
      <c r="S4" s="126">
        <f t="shared" si="0"/>
        <v>5.5045871559633031E-2</v>
      </c>
      <c r="T4" s="126">
        <f t="shared" si="0"/>
        <v>5.5045871559633031E-2</v>
      </c>
      <c r="U4" s="126">
        <f t="shared" si="0"/>
        <v>9.1743119266055051E-3</v>
      </c>
      <c r="V4" s="126">
        <f t="shared" si="0"/>
        <v>2.7522935779816515E-2</v>
      </c>
      <c r="W4" s="126">
        <f t="shared" si="0"/>
        <v>0</v>
      </c>
      <c r="X4" s="126">
        <f t="shared" si="0"/>
        <v>8.2568807339449546E-2</v>
      </c>
      <c r="Y4" s="126">
        <f t="shared" si="0"/>
        <v>5.5045871559633031E-2</v>
      </c>
      <c r="Z4" s="126">
        <f t="shared" si="0"/>
        <v>7.3394495412844041E-2</v>
      </c>
      <c r="AA4" s="126">
        <f t="shared" si="0"/>
        <v>0.11009174311926606</v>
      </c>
      <c r="AB4" s="126">
        <f t="shared" si="0"/>
        <v>0</v>
      </c>
      <c r="AC4" s="126">
        <f t="shared" si="0"/>
        <v>2.7522935779816515E-2</v>
      </c>
      <c r="AD4" s="126">
        <f t="shared" si="0"/>
        <v>1.834862385321101E-2</v>
      </c>
      <c r="AE4" s="126">
        <f t="shared" si="0"/>
        <v>9.1743119266055051E-3</v>
      </c>
      <c r="AF4" s="126">
        <f t="shared" si="0"/>
        <v>0</v>
      </c>
      <c r="AG4" s="126">
        <f t="shared" si="0"/>
        <v>0.11009174311926606</v>
      </c>
      <c r="AH4" s="126">
        <f t="shared" si="0"/>
        <v>0</v>
      </c>
      <c r="AI4" s="126">
        <f t="shared" si="0"/>
        <v>1.834862385321101E-2</v>
      </c>
      <c r="AJ4" s="126">
        <f t="shared" si="0"/>
        <v>1.834862385321101E-2</v>
      </c>
      <c r="AK4" s="126">
        <f t="shared" si="0"/>
        <v>1.834862385321101E-2</v>
      </c>
      <c r="AL4" s="126">
        <f t="shared" si="0"/>
        <v>1.834862385321101E-2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0.13900000000000004</v>
      </c>
      <c r="F9" s="128">
        <f t="shared" ref="F9:F72" si="2">SUMPRODUCT($K$2:$AI$2,$K9:$AI9)</f>
        <v>15.151000000000003</v>
      </c>
      <c r="G9" s="122">
        <f t="shared" ref="G9:G72" si="3">SUMPRODUCT($K$3:$AI$3,$K9:$AI9)/$J$3</f>
        <v>0.13046368991797541</v>
      </c>
      <c r="H9" s="128">
        <f t="shared" ref="H9:H72" si="4">SUMPRODUCT($K$3:$AI$3,$K9:$AI9)</f>
        <v>19754.550999999999</v>
      </c>
      <c r="I9" s="122">
        <f t="shared" ref="I9:I72" si="5">CORREL($K$4:$AI$4,$K9:$AI9)</f>
        <v>0.22280733014919343</v>
      </c>
      <c r="J9" s="128">
        <f>$E9/$G9*100</f>
        <v>106.54305430682784</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7.6880733944954139E-3</v>
      </c>
      <c r="F10" s="128">
        <f t="shared" si="2"/>
        <v>0.83800000000000008</v>
      </c>
      <c r="G10" s="122">
        <f t="shared" si="3"/>
        <v>7.201957495145888E-3</v>
      </c>
      <c r="H10" s="128">
        <f t="shared" si="4"/>
        <v>1090.5060000000001</v>
      </c>
      <c r="I10" s="122">
        <f t="shared" si="5"/>
        <v>3.0943820435428912E-2</v>
      </c>
      <c r="J10" s="128">
        <f t="shared" ref="J10:J73" si="6">$E10/$G10*100</f>
        <v>106.74977462276287</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1.8596330275229358E-2</v>
      </c>
      <c r="F11" s="128">
        <f t="shared" si="2"/>
        <v>2.0270000000000001</v>
      </c>
      <c r="G11" s="122">
        <f t="shared" si="3"/>
        <v>1.8861443157352491E-2</v>
      </c>
      <c r="H11" s="128">
        <f t="shared" si="4"/>
        <v>2855.9619999999995</v>
      </c>
      <c r="I11" s="122">
        <f t="shared" si="5"/>
        <v>-6.5663612630207799E-2</v>
      </c>
      <c r="J11" s="128">
        <f t="shared" si="6"/>
        <v>98.594418889840952</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2.2183486238532113E-2</v>
      </c>
      <c r="F12" s="128">
        <f t="shared" si="2"/>
        <v>2.4180000000000001</v>
      </c>
      <c r="G12" s="122">
        <f t="shared" si="3"/>
        <v>2.0642050482769552E-2</v>
      </c>
      <c r="H12" s="128">
        <f t="shared" si="4"/>
        <v>3125.578</v>
      </c>
      <c r="I12" s="122">
        <f t="shared" si="5"/>
        <v>0.15424185176150559</v>
      </c>
      <c r="J12" s="128">
        <f t="shared" si="6"/>
        <v>107.46745463610428</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2.0284403669724775E-2</v>
      </c>
      <c r="F13" s="128">
        <f t="shared" si="2"/>
        <v>2.2110000000000003</v>
      </c>
      <c r="G13" s="122">
        <f t="shared" si="3"/>
        <v>1.9491923021041097E-2</v>
      </c>
      <c r="H13" s="128">
        <f t="shared" si="4"/>
        <v>2951.4280000000008</v>
      </c>
      <c r="I13" s="122">
        <f t="shared" si="5"/>
        <v>0.16807818825658144</v>
      </c>
      <c r="J13" s="128">
        <f t="shared" si="6"/>
        <v>104.06568735074633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2.1211009174311929E-2</v>
      </c>
      <c r="F14" s="128">
        <f t="shared" si="2"/>
        <v>2.3120000000000003</v>
      </c>
      <c r="G14" s="122">
        <f t="shared" si="3"/>
        <v>1.9947562376996131E-2</v>
      </c>
      <c r="H14" s="128">
        <f t="shared" si="4"/>
        <v>3020.42</v>
      </c>
      <c r="I14" s="122">
        <f t="shared" si="5"/>
        <v>6.0664156986492988E-2</v>
      </c>
      <c r="J14" s="128">
        <f t="shared" si="6"/>
        <v>106.33384056376146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5.8623853211009196E-3</v>
      </c>
      <c r="F15" s="128">
        <f t="shared" si="2"/>
        <v>0.63900000000000023</v>
      </c>
      <c r="G15" s="122">
        <f t="shared" si="3"/>
        <v>5.1657200597022817E-3</v>
      </c>
      <c r="H15" s="128">
        <f t="shared" si="4"/>
        <v>782.18300000000011</v>
      </c>
      <c r="I15" s="122">
        <f t="shared" si="5"/>
        <v>0.26173445798212419</v>
      </c>
      <c r="J15" s="128">
        <f t="shared" si="6"/>
        <v>113.48631465404631</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3.8009174311926602E-2</v>
      </c>
      <c r="F16" s="128">
        <f t="shared" si="2"/>
        <v>4.1429999999999998</v>
      </c>
      <c r="G16" s="122">
        <f t="shared" si="3"/>
        <v>3.9131146891386755E-2</v>
      </c>
      <c r="H16" s="128">
        <f t="shared" si="4"/>
        <v>5925.16</v>
      </c>
      <c r="I16" s="122">
        <f t="shared" si="5"/>
        <v>-0.25884217231459783</v>
      </c>
      <c r="J16" s="128">
        <f t="shared" si="6"/>
        <v>97.132788919848622</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9.8532110091743147E-3</v>
      </c>
      <c r="F17" s="128">
        <f t="shared" si="2"/>
        <v>1.0740000000000003</v>
      </c>
      <c r="G17" s="122">
        <f t="shared" si="3"/>
        <v>9.1208244726518652E-3</v>
      </c>
      <c r="H17" s="128">
        <f t="shared" si="4"/>
        <v>1381.0570000000002</v>
      </c>
      <c r="I17" s="122">
        <f t="shared" si="5"/>
        <v>1.1879540558768394E-2</v>
      </c>
      <c r="J17" s="128">
        <f t="shared" si="6"/>
        <v>108.02982821036034</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1.510091743119266E-2</v>
      </c>
      <c r="F18" s="128">
        <f t="shared" si="2"/>
        <v>1.6459999999999999</v>
      </c>
      <c r="G18" s="122">
        <f t="shared" si="3"/>
        <v>1.4445990569152939E-2</v>
      </c>
      <c r="H18" s="128">
        <f t="shared" si="4"/>
        <v>2187.3829999999998</v>
      </c>
      <c r="I18" s="122">
        <f t="shared" si="5"/>
        <v>-0.19350657527703027</v>
      </c>
      <c r="J18" s="128">
        <f t="shared" si="6"/>
        <v>104.53362376850923</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1.1577981651376147E-2</v>
      </c>
      <c r="F19" s="128">
        <f t="shared" si="2"/>
        <v>1.262</v>
      </c>
      <c r="G19" s="122">
        <f t="shared" si="3"/>
        <v>1.1063691238822334E-2</v>
      </c>
      <c r="H19" s="128">
        <f t="shared" si="4"/>
        <v>1675.2420000000002</v>
      </c>
      <c r="I19" s="122">
        <f t="shared" si="5"/>
        <v>5.486831957444202E-2</v>
      </c>
      <c r="J19" s="128">
        <f t="shared" si="6"/>
        <v>104.64845232438498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0.17442201834862389</v>
      </c>
      <c r="F20" s="128">
        <f t="shared" si="2"/>
        <v>19.012000000000004</v>
      </c>
      <c r="G20" s="122">
        <f t="shared" si="3"/>
        <v>0.17653487035887408</v>
      </c>
      <c r="H20" s="128">
        <f t="shared" si="4"/>
        <v>26730.556999999993</v>
      </c>
      <c r="I20" s="122">
        <f t="shared" si="5"/>
        <v>1.9072913213043993E-2</v>
      </c>
      <c r="J20" s="128">
        <f t="shared" si="6"/>
        <v>98.803153164043451</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3.0825688073394504E-3</v>
      </c>
      <c r="F21" s="128">
        <f t="shared" si="2"/>
        <v>0.33600000000000008</v>
      </c>
      <c r="G21" s="122">
        <f t="shared" si="3"/>
        <v>3.0525763119312104E-3</v>
      </c>
      <c r="H21" s="128">
        <f t="shared" si="4"/>
        <v>462.21500000000003</v>
      </c>
      <c r="I21" s="122">
        <f t="shared" si="5"/>
        <v>9.7332685404383536E-3</v>
      </c>
      <c r="J21" s="128">
        <f t="shared" si="6"/>
        <v>100.98253056904794</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3.3660550458715591E-2</v>
      </c>
      <c r="F22" s="128">
        <f t="shared" si="2"/>
        <v>3.6689999999999996</v>
      </c>
      <c r="G22" s="122">
        <f t="shared" si="3"/>
        <v>2.7731029336010248E-2</v>
      </c>
      <c r="H22" s="128">
        <f t="shared" si="4"/>
        <v>4198.9769999999999</v>
      </c>
      <c r="I22" s="122">
        <f t="shared" si="5"/>
        <v>0.23158504666985497</v>
      </c>
      <c r="J22" s="128">
        <f t="shared" si="6"/>
        <v>121.38226118785119</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9.0174311926605494E-2</v>
      </c>
      <c r="F23" s="128">
        <f t="shared" si="2"/>
        <v>9.8289999999999988</v>
      </c>
      <c r="G23" s="122">
        <f t="shared" si="3"/>
        <v>9.0873410030511539E-2</v>
      </c>
      <c r="H23" s="128">
        <f t="shared" si="4"/>
        <v>13759.869999999997</v>
      </c>
      <c r="I23" s="122">
        <f t="shared" si="5"/>
        <v>-1.0199485494864735E-2</v>
      </c>
      <c r="J23" s="128">
        <f t="shared" si="6"/>
        <v>99.230690139534417</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2.7394495412844035E-2</v>
      </c>
      <c r="F24" s="128">
        <f t="shared" si="2"/>
        <v>2.9859999999999998</v>
      </c>
      <c r="G24" s="122">
        <f t="shared" si="3"/>
        <v>2.5329881520030646E-2</v>
      </c>
      <c r="H24" s="128">
        <f t="shared" si="4"/>
        <v>3835.4</v>
      </c>
      <c r="I24" s="122">
        <f t="shared" si="5"/>
        <v>0.30518369681783586</v>
      </c>
      <c r="J24" s="128">
        <f t="shared" si="6"/>
        <v>108.15090228977466</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1.0660550458715598E-2</v>
      </c>
      <c r="F25" s="128">
        <f t="shared" si="2"/>
        <v>1.1620000000000001</v>
      </c>
      <c r="G25" s="122">
        <f t="shared" si="3"/>
        <v>1.0937154103210979E-2</v>
      </c>
      <c r="H25" s="128">
        <f t="shared" si="4"/>
        <v>1656.0820000000001</v>
      </c>
      <c r="I25" s="122">
        <f t="shared" si="5"/>
        <v>7.0223231730820346E-2</v>
      </c>
      <c r="J25" s="128">
        <f t="shared" si="6"/>
        <v>97.470972413068822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4.7522935779816516E-3</v>
      </c>
      <c r="F26" s="128">
        <f t="shared" si="2"/>
        <v>0.51800000000000002</v>
      </c>
      <c r="G26" s="122">
        <f t="shared" si="3"/>
        <v>5.067046190017039E-3</v>
      </c>
      <c r="H26" s="128">
        <f t="shared" si="4"/>
        <v>767.24199999999996</v>
      </c>
      <c r="I26" s="122">
        <f t="shared" si="5"/>
        <v>8.7247370529469334E-2</v>
      </c>
      <c r="J26" s="128">
        <f t="shared" si="6"/>
        <v>93.788242691461846</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1.0733944954128443E-3</v>
      </c>
      <c r="F27" s="128">
        <f t="shared" si="2"/>
        <v>0.11700000000000002</v>
      </c>
      <c r="G27" s="122">
        <f t="shared" si="3"/>
        <v>1.0366799191641682E-3</v>
      </c>
      <c r="H27" s="128">
        <f t="shared" si="4"/>
        <v>156.97200000000001</v>
      </c>
      <c r="I27" s="122">
        <f t="shared" si="5"/>
        <v>-1.7325128726184646E-2</v>
      </c>
      <c r="J27" s="128">
        <f t="shared" si="6"/>
        <v>103.5415537206776</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1.0642201834862386E-2</v>
      </c>
      <c r="F28" s="128">
        <f t="shared" si="2"/>
        <v>1.1600000000000001</v>
      </c>
      <c r="G28" s="122">
        <f t="shared" si="3"/>
        <v>1.1492814592716848E-2</v>
      </c>
      <c r="H28" s="128">
        <f t="shared" si="4"/>
        <v>1740.2189999999998</v>
      </c>
      <c r="I28" s="122">
        <f t="shared" si="5"/>
        <v>-4.1454395571165592E-2</v>
      </c>
      <c r="J28" s="128">
        <f t="shared" si="6"/>
        <v>92.598742884153836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6.4128440366972485E-3</v>
      </c>
      <c r="F29" s="128">
        <f t="shared" si="2"/>
        <v>0.69900000000000007</v>
      </c>
      <c r="G29" s="122">
        <f t="shared" si="3"/>
        <v>7.4976422882352149E-3</v>
      </c>
      <c r="H29" s="128">
        <f t="shared" si="4"/>
        <v>1135.2779999999998</v>
      </c>
      <c r="I29" s="122">
        <f t="shared" si="5"/>
        <v>-0.33340946200753435</v>
      </c>
      <c r="J29" s="128">
        <f t="shared" si="6"/>
        <v>85.531474964601102</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3.6697247706422022E-5</v>
      </c>
      <c r="F30" s="128">
        <f t="shared" si="2"/>
        <v>4.0000000000000001E-3</v>
      </c>
      <c r="G30" s="122">
        <f t="shared" si="3"/>
        <v>1.8339959582084035E-5</v>
      </c>
      <c r="H30" s="128">
        <f t="shared" si="4"/>
        <v>2.7770000000000001</v>
      </c>
      <c r="I30" s="122">
        <f t="shared" si="5"/>
        <v>-1.732512872618466E-2</v>
      </c>
      <c r="J30" s="128">
        <f t="shared" si="6"/>
        <v>200.09448517144435</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8.9633027522935792E-3</v>
      </c>
      <c r="F31" s="128">
        <f t="shared" si="2"/>
        <v>0.97700000000000009</v>
      </c>
      <c r="G31" s="122">
        <f t="shared" si="3"/>
        <v>9.5892033972182957E-3</v>
      </c>
      <c r="H31" s="128">
        <f t="shared" si="4"/>
        <v>1451.9779999999998</v>
      </c>
      <c r="I31" s="122">
        <f t="shared" si="5"/>
        <v>0.10218721301013577</v>
      </c>
      <c r="J31" s="128">
        <f t="shared" si="6"/>
        <v>93.47286089367671</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1.5403669724770643E-2</v>
      </c>
      <c r="F32" s="128">
        <f t="shared" si="2"/>
        <v>1.679</v>
      </c>
      <c r="G32" s="122">
        <f t="shared" si="3"/>
        <v>1.6192638920075549E-2</v>
      </c>
      <c r="H32" s="128">
        <f t="shared" si="4"/>
        <v>2451.8569999999995</v>
      </c>
      <c r="I32" s="122">
        <f t="shared" si="5"/>
        <v>-1.7034320411576011E-2</v>
      </c>
      <c r="J32" s="128">
        <f t="shared" si="6"/>
        <v>95.127605826331703</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8.1009174311926606E-3</v>
      </c>
      <c r="F33" s="128">
        <f t="shared" si="2"/>
        <v>0.88300000000000001</v>
      </c>
      <c r="G33" s="122">
        <f t="shared" si="3"/>
        <v>8.0145755458399942E-3</v>
      </c>
      <c r="H33" s="128">
        <f t="shared" si="4"/>
        <v>1213.5510000000002</v>
      </c>
      <c r="I33" s="122">
        <f t="shared" si="5"/>
        <v>0.10587578666001732</v>
      </c>
      <c r="J33" s="128">
        <f t="shared" si="6"/>
        <v>101.07731076784825</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6.3605504587155956E-2</v>
      </c>
      <c r="F34" s="128">
        <f t="shared" si="2"/>
        <v>6.9329999999999998</v>
      </c>
      <c r="G34" s="122">
        <f t="shared" si="3"/>
        <v>5.9421541692533254E-2</v>
      </c>
      <c r="H34" s="128">
        <f t="shared" si="4"/>
        <v>8997.491</v>
      </c>
      <c r="I34" s="122">
        <f t="shared" si="5"/>
        <v>0.12184138729062369</v>
      </c>
      <c r="J34" s="128">
        <f t="shared" si="6"/>
        <v>107.04115506842942</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1.055045871559633E-3</v>
      </c>
      <c r="F35" s="128">
        <f t="shared" si="2"/>
        <v>0.11499999999999999</v>
      </c>
      <c r="G35" s="122">
        <f t="shared" si="3"/>
        <v>1.0443540398103266E-3</v>
      </c>
      <c r="H35" s="128">
        <f t="shared" si="4"/>
        <v>158.13400000000004</v>
      </c>
      <c r="I35" s="122">
        <f t="shared" si="5"/>
        <v>7.892558641928564E-2</v>
      </c>
      <c r="J35" s="128">
        <f t="shared" si="6"/>
        <v>101.02377463405496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0.10900000000000001</v>
      </c>
      <c r="G36" s="122">
        <f t="shared" si="3"/>
        <v>9.999999999999998E-4</v>
      </c>
      <c r="H36" s="128">
        <f t="shared" si="4"/>
        <v>151.41799999999998</v>
      </c>
      <c r="I36" s="122">
        <f t="shared" si="5"/>
        <v>-0.20982655901712552</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4.9027522935779826E-2</v>
      </c>
      <c r="F37" s="128">
        <f t="shared" si="2"/>
        <v>5.3440000000000012</v>
      </c>
      <c r="G37" s="122">
        <f t="shared" si="3"/>
        <v>4.4775918318826026E-2</v>
      </c>
      <c r="H37" s="128">
        <f t="shared" si="4"/>
        <v>6779.8799999999992</v>
      </c>
      <c r="I37" s="122">
        <f t="shared" si="5"/>
        <v>0.24105751015232216</v>
      </c>
      <c r="J37" s="128">
        <f t="shared" si="6"/>
        <v>109.49529295341378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5.2100917431192655E-2</v>
      </c>
      <c r="F38" s="128">
        <f t="shared" si="2"/>
        <v>5.6789999999999994</v>
      </c>
      <c r="G38" s="122">
        <f t="shared" si="3"/>
        <v>4.8331539182924078E-2</v>
      </c>
      <c r="H38" s="128">
        <f t="shared" si="4"/>
        <v>7318.2649999999985</v>
      </c>
      <c r="I38" s="122">
        <f t="shared" si="5"/>
        <v>8.4435059083714958E-2</v>
      </c>
      <c r="J38" s="128">
        <f t="shared" si="6"/>
        <v>107.79900311885852</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3.1926605504587163E-3</v>
      </c>
      <c r="F39" s="128">
        <f t="shared" si="2"/>
        <v>0.34800000000000009</v>
      </c>
      <c r="G39" s="122">
        <f t="shared" si="3"/>
        <v>2.7091362981944023E-3</v>
      </c>
      <c r="H39" s="128">
        <f t="shared" si="4"/>
        <v>410.21200000000005</v>
      </c>
      <c r="I39" s="122">
        <f t="shared" si="5"/>
        <v>-6.2562055586928109E-2</v>
      </c>
      <c r="J39" s="128">
        <f t="shared" si="6"/>
        <v>117.84791162358923</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3.2752293577981658E-3</v>
      </c>
      <c r="F40" s="128">
        <f t="shared" si="2"/>
        <v>0.3570000000000001</v>
      </c>
      <c r="G40" s="122">
        <f t="shared" si="3"/>
        <v>2.9174734839979401E-3</v>
      </c>
      <c r="H40" s="128">
        <f t="shared" si="4"/>
        <v>441.7580000000001</v>
      </c>
      <c r="I40" s="122">
        <f t="shared" si="5"/>
        <v>-6.4407812477873194E-2</v>
      </c>
      <c r="J40" s="128">
        <f t="shared" si="6"/>
        <v>112.26252357604901</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3.0550458715596328E-3</v>
      </c>
      <c r="F41" s="128">
        <f t="shared" si="2"/>
        <v>0.33299999999999996</v>
      </c>
      <c r="G41" s="122">
        <f t="shared" si="3"/>
        <v>3.0268990476693663E-3</v>
      </c>
      <c r="H41" s="128">
        <f t="shared" si="4"/>
        <v>458.32700000000011</v>
      </c>
      <c r="I41" s="122">
        <f t="shared" si="5"/>
        <v>4.4947710851591882E-2</v>
      </c>
      <c r="J41" s="128">
        <f t="shared" si="6"/>
        <v>100.92988974680009</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7.2568807339449537E-3</v>
      </c>
      <c r="F42" s="128">
        <f t="shared" si="2"/>
        <v>0.79099999999999993</v>
      </c>
      <c r="G42" s="122">
        <f t="shared" si="3"/>
        <v>6.4513135822689511E-3</v>
      </c>
      <c r="H42" s="128">
        <f t="shared" si="4"/>
        <v>976.84500000000003</v>
      </c>
      <c r="I42" s="122">
        <f t="shared" si="5"/>
        <v>4.6360261862476819E-2</v>
      </c>
      <c r="J42" s="128">
        <f t="shared" si="6"/>
        <v>112.48687017617706</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5.9541284403669724E-3</v>
      </c>
      <c r="F43" s="128">
        <f t="shared" si="2"/>
        <v>0.64900000000000002</v>
      </c>
      <c r="G43" s="122">
        <f t="shared" si="3"/>
        <v>5.7460011359283577E-3</v>
      </c>
      <c r="H43" s="128">
        <f t="shared" si="4"/>
        <v>870.048</v>
      </c>
      <c r="I43" s="122">
        <f t="shared" si="5"/>
        <v>0.34102668771545602</v>
      </c>
      <c r="J43" s="128">
        <f t="shared" si="6"/>
        <v>103.62212431767975</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0.2603853211009175</v>
      </c>
      <c r="F44" s="128">
        <f t="shared" si="2"/>
        <v>28.382000000000005</v>
      </c>
      <c r="G44" s="122">
        <f t="shared" si="3"/>
        <v>0.19053073610799245</v>
      </c>
      <c r="H44" s="128">
        <f t="shared" si="4"/>
        <v>28849.782999999999</v>
      </c>
      <c r="I44" s="122">
        <f t="shared" si="5"/>
        <v>0.33583471433207618</v>
      </c>
      <c r="J44" s="128">
        <f t="shared" si="6"/>
        <v>136.66315809189527</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0.23533027522935782</v>
      </c>
      <c r="F45" s="128">
        <f t="shared" si="2"/>
        <v>25.651000000000003</v>
      </c>
      <c r="G45" s="122">
        <f t="shared" si="3"/>
        <v>0.21804121702835863</v>
      </c>
      <c r="H45" s="128">
        <f t="shared" si="4"/>
        <v>33015.365000000005</v>
      </c>
      <c r="I45" s="122">
        <f t="shared" si="5"/>
        <v>0.15716774342382483</v>
      </c>
      <c r="J45" s="128">
        <f t="shared" si="6"/>
        <v>107.92926146562031</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0.26047706422018346</v>
      </c>
      <c r="F46" s="128">
        <f t="shared" si="2"/>
        <v>28.391999999999999</v>
      </c>
      <c r="G46" s="122">
        <f t="shared" si="3"/>
        <v>0.27894050245017105</v>
      </c>
      <c r="H46" s="128">
        <f t="shared" si="4"/>
        <v>42236.612999999998</v>
      </c>
      <c r="I46" s="122">
        <f t="shared" si="5"/>
        <v>-0.10810587752907069</v>
      </c>
      <c r="J46" s="128">
        <f t="shared" si="6"/>
        <v>93.380868655570794</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0.28277981651376138</v>
      </c>
      <c r="F47" s="128">
        <f t="shared" si="2"/>
        <v>30.822999999999993</v>
      </c>
      <c r="G47" s="122">
        <f t="shared" si="3"/>
        <v>0.29959698318561867</v>
      </c>
      <c r="H47" s="128">
        <f t="shared" si="4"/>
        <v>45364.376000000004</v>
      </c>
      <c r="I47" s="122">
        <f t="shared" si="5"/>
        <v>6.7693796775931014E-2</v>
      </c>
      <c r="J47" s="128">
        <f t="shared" si="6"/>
        <v>94.386736978109681</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0.42149541284403674</v>
      </c>
      <c r="F48" s="128">
        <f t="shared" si="2"/>
        <v>45.943000000000005</v>
      </c>
      <c r="G48" s="122">
        <f t="shared" si="3"/>
        <v>0.41974617945026349</v>
      </c>
      <c r="H48" s="128">
        <f t="shared" si="4"/>
        <v>63557.126999999993</v>
      </c>
      <c r="I48" s="122">
        <f t="shared" si="5"/>
        <v>0.15977017404531174</v>
      </c>
      <c r="J48" s="128">
        <f t="shared" si="6"/>
        <v>100.41673598936963</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4.2449541284403668E-2</v>
      </c>
      <c r="F49" s="128">
        <f t="shared" si="2"/>
        <v>4.6269999999999998</v>
      </c>
      <c r="G49" s="122">
        <f t="shared" si="3"/>
        <v>4.0206303081535888E-2</v>
      </c>
      <c r="H49" s="128">
        <f t="shared" si="4"/>
        <v>6087.9580000000014</v>
      </c>
      <c r="I49" s="122">
        <f t="shared" si="5"/>
        <v>2.5427062061123035E-3</v>
      </c>
      <c r="J49" s="128">
        <f t="shared" si="6"/>
        <v>105.57931973581016</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1.5091743119266057E-2</v>
      </c>
      <c r="F50" s="128">
        <f t="shared" si="2"/>
        <v>1.6450000000000002</v>
      </c>
      <c r="G50" s="122">
        <f t="shared" si="3"/>
        <v>1.4796417863133841E-2</v>
      </c>
      <c r="H50" s="128">
        <f t="shared" si="4"/>
        <v>2240.444</v>
      </c>
      <c r="I50" s="122">
        <f t="shared" si="5"/>
        <v>4.4659278933209326E-2</v>
      </c>
      <c r="J50" s="128">
        <f t="shared" si="6"/>
        <v>101.9959240058233</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0.19480733944954129</v>
      </c>
      <c r="F51" s="128">
        <f t="shared" si="2"/>
        <v>21.234000000000002</v>
      </c>
      <c r="G51" s="122">
        <f t="shared" si="3"/>
        <v>0.20451532842858841</v>
      </c>
      <c r="H51" s="128">
        <f t="shared" si="4"/>
        <v>30967.302</v>
      </c>
      <c r="I51" s="122">
        <f t="shared" si="5"/>
        <v>-2.0560385974337753E-2</v>
      </c>
      <c r="J51" s="128">
        <f t="shared" si="6"/>
        <v>95.253172926626434</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0.17987155963302756</v>
      </c>
      <c r="F52" s="128">
        <f t="shared" si="2"/>
        <v>19.606000000000005</v>
      </c>
      <c r="G52" s="122">
        <f t="shared" si="3"/>
        <v>0.16380633081932131</v>
      </c>
      <c r="H52" s="128">
        <f t="shared" si="4"/>
        <v>24803.226999999992</v>
      </c>
      <c r="I52" s="122">
        <f t="shared" si="5"/>
        <v>0.30664161332548479</v>
      </c>
      <c r="J52" s="128">
        <f t="shared" si="6"/>
        <v>109.80745294357777</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7.6256880733944946E-2</v>
      </c>
      <c r="F53" s="128">
        <f t="shared" si="2"/>
        <v>8.3119999999999994</v>
      </c>
      <c r="G53" s="122">
        <f t="shared" si="3"/>
        <v>7.1362182831631649E-2</v>
      </c>
      <c r="H53" s="128">
        <f t="shared" si="4"/>
        <v>10805.519</v>
      </c>
      <c r="I53" s="122">
        <f t="shared" si="5"/>
        <v>0.12335510637082658</v>
      </c>
      <c r="J53" s="128">
        <f t="shared" si="6"/>
        <v>106.85895205008175</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4.3614678899082562E-2</v>
      </c>
      <c r="F54" s="128">
        <f t="shared" si="2"/>
        <v>4.7539999999999996</v>
      </c>
      <c r="G54" s="122">
        <f t="shared" si="3"/>
        <v>3.4544955025162132E-2</v>
      </c>
      <c r="H54" s="128">
        <f t="shared" si="4"/>
        <v>5230.7280000000001</v>
      </c>
      <c r="I54" s="122">
        <f t="shared" si="5"/>
        <v>3.1996316017734117E-2</v>
      </c>
      <c r="J54" s="128">
        <f t="shared" si="6"/>
        <v>126.25484348529083</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0.17600917431192656</v>
      </c>
      <c r="F55" s="128">
        <f t="shared" si="2"/>
        <v>19.184999999999995</v>
      </c>
      <c r="G55" s="122">
        <f t="shared" si="3"/>
        <v>0.17390801622000024</v>
      </c>
      <c r="H55" s="128">
        <f t="shared" si="4"/>
        <v>26332.803999999996</v>
      </c>
      <c r="I55" s="122">
        <f t="shared" si="5"/>
        <v>3.8615492011115499E-2</v>
      </c>
      <c r="J55" s="128">
        <f t="shared" si="6"/>
        <v>101.20820082799879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0.25334862385321105</v>
      </c>
      <c r="F56" s="128">
        <f t="shared" si="2"/>
        <v>27.615000000000002</v>
      </c>
      <c r="G56" s="122">
        <f t="shared" si="3"/>
        <v>0.21753300136047227</v>
      </c>
      <c r="H56" s="128">
        <f t="shared" si="4"/>
        <v>32938.411999999989</v>
      </c>
      <c r="I56" s="122">
        <f t="shared" si="5"/>
        <v>0.19456167791849854</v>
      </c>
      <c r="J56" s="128">
        <f t="shared" si="6"/>
        <v>116.46445471204115</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0.29280733944954124</v>
      </c>
      <c r="F57" s="128">
        <f t="shared" si="2"/>
        <v>31.915999999999993</v>
      </c>
      <c r="G57" s="122">
        <f t="shared" si="3"/>
        <v>0.26363936255927295</v>
      </c>
      <c r="H57" s="128">
        <f t="shared" si="4"/>
        <v>39919.744999999995</v>
      </c>
      <c r="I57" s="122">
        <f t="shared" si="5"/>
        <v>0.16300611739076462</v>
      </c>
      <c r="J57" s="128">
        <f t="shared" si="6"/>
        <v>111.06358952135251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0.33645871559633023</v>
      </c>
      <c r="F58" s="128">
        <f t="shared" si="2"/>
        <v>36.673999999999992</v>
      </c>
      <c r="G58" s="122">
        <f t="shared" si="3"/>
        <v>0.30413530095497232</v>
      </c>
      <c r="H58" s="128">
        <f t="shared" si="4"/>
        <v>46051.559000000001</v>
      </c>
      <c r="I58" s="122">
        <f t="shared" si="5"/>
        <v>0.15348716726515824</v>
      </c>
      <c r="J58" s="128">
        <f t="shared" si="6"/>
        <v>110.62797200452026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0.13981651376146789</v>
      </c>
      <c r="F59" s="128">
        <f t="shared" si="2"/>
        <v>15.24</v>
      </c>
      <c r="G59" s="122">
        <f t="shared" si="3"/>
        <v>0.11783931897132441</v>
      </c>
      <c r="H59" s="128">
        <f t="shared" si="4"/>
        <v>17842.993999999999</v>
      </c>
      <c r="I59" s="122">
        <f t="shared" si="5"/>
        <v>0.17432471966033863</v>
      </c>
      <c r="J59" s="128">
        <f t="shared" si="6"/>
        <v>118.65013730730362</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0.12255963302752296</v>
      </c>
      <c r="F60" s="128">
        <f t="shared" si="2"/>
        <v>13.359000000000002</v>
      </c>
      <c r="G60" s="122">
        <f t="shared" si="3"/>
        <v>0.10279933033060798</v>
      </c>
      <c r="H60" s="128">
        <f t="shared" si="4"/>
        <v>15565.668999999998</v>
      </c>
      <c r="I60" s="122">
        <f t="shared" si="5"/>
        <v>0.12747864197687506</v>
      </c>
      <c r="J60" s="128">
        <f t="shared" si="6"/>
        <v>119.22220955463894</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0.10631192660550461</v>
      </c>
      <c r="F61" s="128">
        <f t="shared" si="2"/>
        <v>11.588000000000003</v>
      </c>
      <c r="G61" s="122">
        <f t="shared" si="3"/>
        <v>8.6698034579772557E-2</v>
      </c>
      <c r="H61" s="128">
        <f t="shared" si="4"/>
        <v>13127.643</v>
      </c>
      <c r="I61" s="122">
        <f t="shared" si="5"/>
        <v>0.21635199498560442</v>
      </c>
      <c r="J61" s="128">
        <f t="shared" si="6"/>
        <v>122.62322568302852</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7.5064220183486241E-2</v>
      </c>
      <c r="F62" s="128">
        <f t="shared" si="2"/>
        <v>8.1820000000000004</v>
      </c>
      <c r="G62" s="122">
        <f t="shared" si="3"/>
        <v>5.9826843572098436E-2</v>
      </c>
      <c r="H62" s="128">
        <f t="shared" si="4"/>
        <v>9058.8610000000008</v>
      </c>
      <c r="I62" s="122">
        <f t="shared" si="5"/>
        <v>0.21060064770946824</v>
      </c>
      <c r="J62" s="128">
        <f t="shared" si="6"/>
        <v>125.46913007874963</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0.12506422018348626</v>
      </c>
      <c r="F63" s="128">
        <f t="shared" si="2"/>
        <v>13.632000000000003</v>
      </c>
      <c r="G63" s="122">
        <f t="shared" si="3"/>
        <v>0.10331892509477078</v>
      </c>
      <c r="H63" s="128">
        <f t="shared" si="4"/>
        <v>15644.345000000001</v>
      </c>
      <c r="I63" s="122">
        <f t="shared" si="5"/>
        <v>0.26130748147422805</v>
      </c>
      <c r="J63" s="128">
        <f t="shared" si="6"/>
        <v>121.04676860388288</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0.18130275229357792</v>
      </c>
      <c r="F64" s="128">
        <f t="shared" si="2"/>
        <v>19.761999999999993</v>
      </c>
      <c r="G64" s="122">
        <f t="shared" si="3"/>
        <v>0.1630484684779881</v>
      </c>
      <c r="H64" s="128">
        <f t="shared" si="4"/>
        <v>24688.473000000002</v>
      </c>
      <c r="I64" s="122">
        <f t="shared" si="5"/>
        <v>0.31919660148697948</v>
      </c>
      <c r="J64" s="128">
        <f t="shared" si="6"/>
        <v>111.19561807969647</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0.2652018348623853</v>
      </c>
      <c r="F65" s="128">
        <f t="shared" si="2"/>
        <v>28.907</v>
      </c>
      <c r="G65" s="122">
        <f t="shared" si="3"/>
        <v>0.2385151699269572</v>
      </c>
      <c r="H65" s="128">
        <f t="shared" si="4"/>
        <v>36115.490000000005</v>
      </c>
      <c r="I65" s="122">
        <f t="shared" si="5"/>
        <v>0.21346004324846965</v>
      </c>
      <c r="J65" s="128">
        <f t="shared" si="6"/>
        <v>111.1886656700287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0.10389908256880735</v>
      </c>
      <c r="F66" s="128">
        <f t="shared" si="2"/>
        <v>11.325000000000001</v>
      </c>
      <c r="G66" s="122">
        <f t="shared" si="3"/>
        <v>8.6933284021714755E-2</v>
      </c>
      <c r="H66" s="128">
        <f t="shared" si="4"/>
        <v>13163.264000000005</v>
      </c>
      <c r="I66" s="122">
        <f t="shared" si="5"/>
        <v>0.26500235195827282</v>
      </c>
      <c r="J66" s="128">
        <f t="shared" si="6"/>
        <v>119.51588363192948</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0.10737614678899084</v>
      </c>
      <c r="F67" s="128">
        <f t="shared" si="2"/>
        <v>11.704000000000001</v>
      </c>
      <c r="G67" s="122">
        <f t="shared" si="3"/>
        <v>8.5643120368780468E-2</v>
      </c>
      <c r="H67" s="128">
        <f t="shared" si="4"/>
        <v>12967.91</v>
      </c>
      <c r="I67" s="122">
        <f t="shared" si="5"/>
        <v>0.23534628537735819</v>
      </c>
      <c r="J67" s="128">
        <f t="shared" si="6"/>
        <v>125.37626644922284</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0.15458715596330277</v>
      </c>
      <c r="F68" s="128">
        <f t="shared" si="2"/>
        <v>16.850000000000001</v>
      </c>
      <c r="G68" s="122">
        <f t="shared" si="3"/>
        <v>0.13351336697090171</v>
      </c>
      <c r="H68" s="128">
        <f t="shared" si="4"/>
        <v>20216.326999999997</v>
      </c>
      <c r="I68" s="122">
        <f t="shared" si="5"/>
        <v>0.16033602535316879</v>
      </c>
      <c r="J68" s="128">
        <f t="shared" si="6"/>
        <v>115.78402932269243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0.15428440366972473</v>
      </c>
      <c r="F69" s="128">
        <f t="shared" si="2"/>
        <v>16.816999999999997</v>
      </c>
      <c r="G69" s="122">
        <f t="shared" si="3"/>
        <v>0.13635804858074999</v>
      </c>
      <c r="H69" s="128">
        <f t="shared" si="4"/>
        <v>20647.063000000002</v>
      </c>
      <c r="I69" s="122">
        <f t="shared" si="5"/>
        <v>0.11660088009431277</v>
      </c>
      <c r="J69" s="128">
        <f t="shared" si="6"/>
        <v>113.14653243835396</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6.5633027522935788E-2</v>
      </c>
      <c r="F70" s="128">
        <f t="shared" si="2"/>
        <v>7.1540000000000008</v>
      </c>
      <c r="G70" s="122">
        <f t="shared" si="3"/>
        <v>5.8459846253417685E-2</v>
      </c>
      <c r="H70" s="128">
        <f t="shared" si="4"/>
        <v>8851.8729999999996</v>
      </c>
      <c r="I70" s="122">
        <f t="shared" si="5"/>
        <v>0.14483496522229936</v>
      </c>
      <c r="J70" s="128">
        <f t="shared" si="6"/>
        <v>112.27027050058098</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5.0449541284403668E-2</v>
      </c>
      <c r="F71" s="128">
        <f t="shared" si="2"/>
        <v>5.4989999999999997</v>
      </c>
      <c r="G71" s="122">
        <f t="shared" si="3"/>
        <v>4.6186285646356427E-2</v>
      </c>
      <c r="H71" s="128">
        <f t="shared" si="4"/>
        <v>6993.4349999999977</v>
      </c>
      <c r="I71" s="122">
        <f t="shared" si="5"/>
        <v>0.10762921568366401</v>
      </c>
      <c r="J71" s="128">
        <f t="shared" si="6"/>
        <v>109.23056612668648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3.6458715596330266E-2</v>
      </c>
      <c r="F72" s="128">
        <f t="shared" si="2"/>
        <v>3.9739999999999993</v>
      </c>
      <c r="G72" s="122">
        <f t="shared" si="3"/>
        <v>3.345690076477037E-2</v>
      </c>
      <c r="H72" s="128">
        <f t="shared" si="4"/>
        <v>5065.9769999999999</v>
      </c>
      <c r="I72" s="122">
        <f t="shared" si="5"/>
        <v>0.15241586570013424</v>
      </c>
      <c r="J72" s="128">
        <f t="shared" si="6"/>
        <v>108.97218440125442</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3.5165137614678904E-2</v>
      </c>
      <c r="F73" s="128">
        <f t="shared" ref="F73:F136" si="8">SUMPRODUCT($K$2:$AI$2,$K73:$AI73)</f>
        <v>3.8330000000000002</v>
      </c>
      <c r="G73" s="122">
        <f t="shared" ref="G73:G136" si="9">SUMPRODUCT($K$3:$AI$3,$K73:$AI73)/$J$3</f>
        <v>3.2252149678373768E-2</v>
      </c>
      <c r="H73" s="128">
        <f t="shared" ref="H73:H136" si="10">SUMPRODUCT($K$3:$AI$3,$K73:$AI73)</f>
        <v>4883.5559999999996</v>
      </c>
      <c r="I73" s="122">
        <f t="shared" ref="I73:I136" si="11">CORREL($K$4:$AI$4,$K73:$AI73)</f>
        <v>0.12251981800325998</v>
      </c>
      <c r="J73" s="128">
        <f t="shared" si="6"/>
        <v>109.03191869489059</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1.7678899082568807E-2</v>
      </c>
      <c r="F74" s="128">
        <f t="shared" si="8"/>
        <v>1.927</v>
      </c>
      <c r="G74" s="122">
        <f t="shared" si="9"/>
        <v>1.5540827378515107E-2</v>
      </c>
      <c r="H74" s="128">
        <f t="shared" si="10"/>
        <v>2353.1610000000005</v>
      </c>
      <c r="I74" s="122">
        <f t="shared" si="11"/>
        <v>0.13967457477400913</v>
      </c>
      <c r="J74" s="128">
        <f t="shared" ref="J74:J137" si="12">$E74/$G74*100</f>
        <v>113.75777268467407</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6.6486238532110081E-2</v>
      </c>
      <c r="F75" s="128">
        <f t="shared" si="8"/>
        <v>7.246999999999999</v>
      </c>
      <c r="G75" s="122">
        <f t="shared" si="9"/>
        <v>5.614545166360671E-2</v>
      </c>
      <c r="H75" s="128">
        <f t="shared" si="10"/>
        <v>8501.4320000000007</v>
      </c>
      <c r="I75" s="122">
        <f t="shared" si="11"/>
        <v>0.12833235094086684</v>
      </c>
      <c r="J75" s="128">
        <f t="shared" si="12"/>
        <v>118.41785320467237</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1.1944954128440367E-2</v>
      </c>
      <c r="F76" s="128">
        <f t="shared" si="8"/>
        <v>1.302</v>
      </c>
      <c r="G76" s="122">
        <f t="shared" si="9"/>
        <v>9.9364012204625606E-3</v>
      </c>
      <c r="H76" s="128">
        <f t="shared" si="10"/>
        <v>1504.55</v>
      </c>
      <c r="I76" s="122">
        <f t="shared" si="11"/>
        <v>0.23768097894990803</v>
      </c>
      <c r="J76" s="128">
        <f t="shared" si="12"/>
        <v>120.2140882137638</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6.2678899082568795E-2</v>
      </c>
      <c r="F77" s="128">
        <f t="shared" si="8"/>
        <v>6.831999999999999</v>
      </c>
      <c r="G77" s="122">
        <f t="shared" si="9"/>
        <v>5.4027539658428977E-2</v>
      </c>
      <c r="H77" s="128">
        <f t="shared" si="10"/>
        <v>8180.7419999999993</v>
      </c>
      <c r="I77" s="122">
        <f t="shared" si="11"/>
        <v>5.9825696651891698E-2</v>
      </c>
      <c r="J77" s="128">
        <f t="shared" si="12"/>
        <v>116.0128695084676</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4.5862385321100922E-2</v>
      </c>
      <c r="F78" s="128">
        <f t="shared" si="8"/>
        <v>4.9990000000000006</v>
      </c>
      <c r="G78" s="122">
        <f t="shared" si="9"/>
        <v>3.7934168989155852E-2</v>
      </c>
      <c r="H78" s="128">
        <f t="shared" si="10"/>
        <v>5743.9160000000011</v>
      </c>
      <c r="I78" s="122">
        <f t="shared" si="11"/>
        <v>0.19739229982610876</v>
      </c>
      <c r="J78" s="128">
        <f t="shared" si="12"/>
        <v>120.8999341311826</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9.6091743119266076E-2</v>
      </c>
      <c r="F79" s="128">
        <f t="shared" si="8"/>
        <v>10.474000000000002</v>
      </c>
      <c r="G79" s="122">
        <f t="shared" si="9"/>
        <v>8.5584395514403833E-2</v>
      </c>
      <c r="H79" s="128">
        <f t="shared" si="10"/>
        <v>12959.018</v>
      </c>
      <c r="I79" s="122">
        <f t="shared" si="11"/>
        <v>0.12606787718454709</v>
      </c>
      <c r="J79" s="128">
        <f t="shared" si="12"/>
        <v>112.27717686350178</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0.10046788990825689</v>
      </c>
      <c r="F80" s="128">
        <f t="shared" si="8"/>
        <v>10.951000000000001</v>
      </c>
      <c r="G80" s="122">
        <f t="shared" si="9"/>
        <v>7.860336287627627E-2</v>
      </c>
      <c r="H80" s="128">
        <f t="shared" si="10"/>
        <v>11901.964</v>
      </c>
      <c r="I80" s="122">
        <f t="shared" si="11"/>
        <v>0.37587953757451875</v>
      </c>
      <c r="J80" s="128">
        <f t="shared" si="12"/>
        <v>127.81627430673157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0.43483486238532115</v>
      </c>
      <c r="F81" s="128">
        <f t="shared" si="8"/>
        <v>47.397000000000006</v>
      </c>
      <c r="G81" s="122">
        <f t="shared" si="9"/>
        <v>0.37014716216037724</v>
      </c>
      <c r="H81" s="128">
        <f t="shared" si="10"/>
        <v>56046.942999999999</v>
      </c>
      <c r="I81" s="122">
        <f t="shared" si="11"/>
        <v>0.40037908705959324</v>
      </c>
      <c r="J81" s="128">
        <f t="shared" si="12"/>
        <v>117.47621131211483</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0.29493577981651381</v>
      </c>
      <c r="F82" s="128">
        <f t="shared" si="8"/>
        <v>32.148000000000003</v>
      </c>
      <c r="G82" s="122">
        <f t="shared" si="9"/>
        <v>0.23334947628419345</v>
      </c>
      <c r="H82" s="128">
        <f t="shared" si="10"/>
        <v>35333.311000000002</v>
      </c>
      <c r="I82" s="122">
        <f t="shared" si="11"/>
        <v>0.34057211008227217</v>
      </c>
      <c r="J82" s="128">
        <f t="shared" si="12"/>
        <v>126.39230415812683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0.17631192660550454</v>
      </c>
      <c r="F83" s="128">
        <f t="shared" si="8"/>
        <v>19.217999999999996</v>
      </c>
      <c r="G83" s="122">
        <f t="shared" si="9"/>
        <v>0.13619121240539428</v>
      </c>
      <c r="H83" s="128">
        <f t="shared" si="10"/>
        <v>20621.800999999992</v>
      </c>
      <c r="I83" s="122">
        <f t="shared" si="11"/>
        <v>0.32527853169959287</v>
      </c>
      <c r="J83" s="128">
        <f t="shared" si="12"/>
        <v>129.45910642214179</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4.1605504587155957E-2</v>
      </c>
      <c r="F84" s="128">
        <f t="shared" si="8"/>
        <v>4.5349999999999993</v>
      </c>
      <c r="G84" s="122">
        <f t="shared" si="9"/>
        <v>3.100067363193279E-2</v>
      </c>
      <c r="H84" s="128">
        <f t="shared" si="10"/>
        <v>4694.0599999999995</v>
      </c>
      <c r="I84" s="122">
        <f t="shared" si="11"/>
        <v>0.35670842026711647</v>
      </c>
      <c r="J84" s="128">
        <f t="shared" si="12"/>
        <v>134.20838876320246</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0.15959633027522932</v>
      </c>
      <c r="F85" s="128">
        <f t="shared" si="8"/>
        <v>17.395999999999997</v>
      </c>
      <c r="G85" s="122">
        <f t="shared" si="9"/>
        <v>0.13392666657861022</v>
      </c>
      <c r="H85" s="128">
        <f t="shared" si="10"/>
        <v>20278.907999999999</v>
      </c>
      <c r="I85" s="122">
        <f t="shared" si="11"/>
        <v>0.1349882219255063</v>
      </c>
      <c r="J85" s="128">
        <f t="shared" si="12"/>
        <v>119.16695483610198</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0.35528440366972475</v>
      </c>
      <c r="F86" s="128">
        <f t="shared" si="8"/>
        <v>38.725999999999999</v>
      </c>
      <c r="G86" s="122">
        <f t="shared" si="9"/>
        <v>0.30027916099803198</v>
      </c>
      <c r="H86" s="128">
        <f t="shared" si="10"/>
        <v>45467.670000000006</v>
      </c>
      <c r="I86" s="122">
        <f t="shared" si="11"/>
        <v>0.49275161017553681</v>
      </c>
      <c r="J86" s="128">
        <f t="shared" si="12"/>
        <v>118.31803528718841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0.439</v>
      </c>
      <c r="F87" s="128">
        <f t="shared" si="8"/>
        <v>47.850999999999999</v>
      </c>
      <c r="G87" s="122">
        <f t="shared" si="9"/>
        <v>0.38837125705002062</v>
      </c>
      <c r="H87" s="128">
        <f t="shared" si="10"/>
        <v>58806.399000000019</v>
      </c>
      <c r="I87" s="122">
        <f t="shared" si="11"/>
        <v>0.2372254754486115</v>
      </c>
      <c r="J87" s="128">
        <f t="shared" si="12"/>
        <v>113.0361714547425</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0.46647706422018348</v>
      </c>
      <c r="F88" s="128">
        <f t="shared" si="8"/>
        <v>50.845999999999997</v>
      </c>
      <c r="G88" s="122">
        <f t="shared" si="9"/>
        <v>0.40960850757505707</v>
      </c>
      <c r="H88" s="128">
        <f t="shared" si="10"/>
        <v>62022.100999999988</v>
      </c>
      <c r="I88" s="122">
        <f t="shared" si="11"/>
        <v>0.2153471526021149</v>
      </c>
      <c r="J88" s="128">
        <f t="shared" si="12"/>
        <v>113.88363659285221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3.9541284403669724E-3</v>
      </c>
      <c r="F89" s="128">
        <f t="shared" si="8"/>
        <v>0.43099999999999999</v>
      </c>
      <c r="G89" s="122">
        <f t="shared" si="9"/>
        <v>3.9851404720706914E-3</v>
      </c>
      <c r="H89" s="128">
        <f t="shared" si="10"/>
        <v>603.42199999999991</v>
      </c>
      <c r="I89" s="122">
        <f t="shared" si="11"/>
        <v>0.23159877785355815</v>
      </c>
      <c r="J89" s="128">
        <f t="shared" si="12"/>
        <v>99.221808317145587</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2.2853211009174309E-2</v>
      </c>
      <c r="F90" s="128">
        <f t="shared" si="8"/>
        <v>2.4909999999999997</v>
      </c>
      <c r="G90" s="122">
        <f t="shared" si="9"/>
        <v>2.3528635961378438E-2</v>
      </c>
      <c r="H90" s="128">
        <f t="shared" si="10"/>
        <v>3562.6590000000001</v>
      </c>
      <c r="I90" s="122">
        <f t="shared" si="11"/>
        <v>3.8946537627586202E-2</v>
      </c>
      <c r="J90" s="128">
        <f t="shared" si="12"/>
        <v>97.129349303067031</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2.7247706422018347E-2</v>
      </c>
      <c r="F91" s="128">
        <f t="shared" si="8"/>
        <v>2.9699999999999998</v>
      </c>
      <c r="G91" s="122">
        <f t="shared" si="9"/>
        <v>2.4751376982921451E-2</v>
      </c>
      <c r="H91" s="128">
        <f t="shared" si="10"/>
        <v>3747.8040000000001</v>
      </c>
      <c r="I91" s="122">
        <f t="shared" si="11"/>
        <v>0.43388628539259139</v>
      </c>
      <c r="J91" s="128">
        <f t="shared" si="12"/>
        <v>110.08561843173159</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1.4293577981651377E-2</v>
      </c>
      <c r="F92" s="128">
        <f t="shared" si="8"/>
        <v>1.5580000000000001</v>
      </c>
      <c r="G92" s="122">
        <f t="shared" si="9"/>
        <v>1.2989499266929957E-2</v>
      </c>
      <c r="H92" s="128">
        <f t="shared" si="10"/>
        <v>1966.8440000000003</v>
      </c>
      <c r="I92" s="122">
        <f t="shared" si="11"/>
        <v>0.27745545085998524</v>
      </c>
      <c r="J92" s="128">
        <f t="shared" si="12"/>
        <v>110.03948410884075</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0.93213761467889888</v>
      </c>
      <c r="F93" s="128">
        <f t="shared" si="8"/>
        <v>101.60299999999998</v>
      </c>
      <c r="G93" s="122">
        <f t="shared" si="9"/>
        <v>0.93519087558942804</v>
      </c>
      <c r="H93" s="128">
        <f t="shared" si="10"/>
        <v>141604.73200000002</v>
      </c>
      <c r="I93" s="122">
        <f t="shared" si="11"/>
        <v>-0.37658381218497594</v>
      </c>
      <c r="J93" s="128">
        <f t="shared" si="12"/>
        <v>99.673514681309868</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0.95107339449541295</v>
      </c>
      <c r="F94" s="128">
        <f t="shared" si="8"/>
        <v>103.66700000000002</v>
      </c>
      <c r="G94" s="122">
        <f t="shared" si="9"/>
        <v>0.95288240499808485</v>
      </c>
      <c r="H94" s="128">
        <f t="shared" si="10"/>
        <v>144283.54800000001</v>
      </c>
      <c r="I94" s="122">
        <f t="shared" si="11"/>
        <v>-0.33528726171847945</v>
      </c>
      <c r="J94" s="128">
        <f t="shared" si="12"/>
        <v>99.810153856007503</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1.5972477064220184E-2</v>
      </c>
      <c r="F95" s="128">
        <f t="shared" si="8"/>
        <v>1.7409999999999999</v>
      </c>
      <c r="G95" s="122">
        <f t="shared" si="9"/>
        <v>1.5396161618829996E-2</v>
      </c>
      <c r="H95" s="128">
        <f t="shared" si="10"/>
        <v>2331.2560000000003</v>
      </c>
      <c r="I95" s="122">
        <f t="shared" si="11"/>
        <v>0.27218412012770693</v>
      </c>
      <c r="J95" s="128">
        <f t="shared" si="12"/>
        <v>103.7432410730564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1.4385321100917432E-2</v>
      </c>
      <c r="F96" s="128">
        <f t="shared" si="8"/>
        <v>1.5680000000000001</v>
      </c>
      <c r="G96" s="122">
        <f t="shared" si="9"/>
        <v>1.4301496519568347E-2</v>
      </c>
      <c r="H96" s="128">
        <f t="shared" si="10"/>
        <v>2165.5039999999999</v>
      </c>
      <c r="I96" s="122">
        <f t="shared" si="11"/>
        <v>-6.2438597684618367E-3</v>
      </c>
      <c r="J96" s="128">
        <f t="shared" si="12"/>
        <v>100.58612454461944</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1.2880733944954134E-2</v>
      </c>
      <c r="F97" s="128">
        <f t="shared" si="8"/>
        <v>1.4040000000000006</v>
      </c>
      <c r="G97" s="122">
        <f t="shared" si="9"/>
        <v>1.1988845447701065E-2</v>
      </c>
      <c r="H97" s="128">
        <f t="shared" si="10"/>
        <v>1815.327</v>
      </c>
      <c r="I97" s="122">
        <f t="shared" si="11"/>
        <v>0.3881470453060204</v>
      </c>
      <c r="J97" s="128">
        <f t="shared" si="12"/>
        <v>107.43931933349006</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4.0366972477064219E-3</v>
      </c>
      <c r="F98" s="128">
        <f t="shared" si="8"/>
        <v>0.44</v>
      </c>
      <c r="G98" s="122">
        <f t="shared" si="9"/>
        <v>3.9721235256046181E-3</v>
      </c>
      <c r="H98" s="128">
        <f t="shared" si="10"/>
        <v>601.45100000000002</v>
      </c>
      <c r="I98" s="122">
        <f t="shared" si="11"/>
        <v>0.10949980922718745</v>
      </c>
      <c r="J98" s="128">
        <f t="shared" si="12"/>
        <v>101.62567255740052</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1.9174311926605505E-3</v>
      </c>
      <c r="F99" s="128">
        <f t="shared" si="8"/>
        <v>0.20900000000000002</v>
      </c>
      <c r="G99" s="122">
        <f t="shared" si="9"/>
        <v>1.8095999154657968E-3</v>
      </c>
      <c r="H99" s="128">
        <f t="shared" si="10"/>
        <v>274.00600000000003</v>
      </c>
      <c r="I99" s="122">
        <f t="shared" si="11"/>
        <v>-9.7332685404383536E-3</v>
      </c>
      <c r="J99" s="128">
        <f t="shared" si="12"/>
        <v>105.95884627718928</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0.96709174311926593</v>
      </c>
      <c r="F100" s="128">
        <f t="shared" si="8"/>
        <v>105.41299999999998</v>
      </c>
      <c r="G100" s="122">
        <f t="shared" si="9"/>
        <v>0.96669773078497934</v>
      </c>
      <c r="H100" s="128">
        <f t="shared" si="10"/>
        <v>146375.43700000001</v>
      </c>
      <c r="I100" s="122">
        <f t="shared" si="11"/>
        <v>-7.8436603922878628E-2</v>
      </c>
      <c r="J100" s="128">
        <f t="shared" si="12"/>
        <v>100.04075858686112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2.4000000000000004E-2</v>
      </c>
      <c r="F101" s="128">
        <f t="shared" si="8"/>
        <v>2.6160000000000005</v>
      </c>
      <c r="G101" s="122">
        <f t="shared" si="9"/>
        <v>2.4247163481224163E-2</v>
      </c>
      <c r="H101" s="128">
        <f t="shared" si="10"/>
        <v>3671.4570000000003</v>
      </c>
      <c r="I101" s="122">
        <f t="shared" si="11"/>
        <v>7.527082245040502E-2</v>
      </c>
      <c r="J101" s="128">
        <f t="shared" si="12"/>
        <v>98.980649916368364</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5.532110091743119E-3</v>
      </c>
      <c r="F102" s="128">
        <f t="shared" si="8"/>
        <v>0.60299999999999998</v>
      </c>
      <c r="G102" s="122">
        <f t="shared" si="9"/>
        <v>5.876381936097427E-3</v>
      </c>
      <c r="H102" s="128">
        <f t="shared" si="10"/>
        <v>889.79000000000019</v>
      </c>
      <c r="I102" s="122">
        <f t="shared" si="11"/>
        <v>-0.10925566839535683</v>
      </c>
      <c r="J102" s="128">
        <f t="shared" si="12"/>
        <v>94.141431784079316</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1.7706422018348624E-3</v>
      </c>
      <c r="F103" s="128">
        <f t="shared" si="8"/>
        <v>0.193</v>
      </c>
      <c r="G103" s="122">
        <f t="shared" si="9"/>
        <v>1.8053401841260619E-3</v>
      </c>
      <c r="H103" s="128">
        <f t="shared" si="10"/>
        <v>273.36100000000005</v>
      </c>
      <c r="I103" s="122">
        <f t="shared" si="11"/>
        <v>-7.544484463499998E-2</v>
      </c>
      <c r="J103" s="128">
        <f t="shared" si="12"/>
        <v>98.078036339284367</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0.10900000000000001</v>
      </c>
      <c r="G104" s="122">
        <f t="shared" si="9"/>
        <v>1.0003764413742092E-3</v>
      </c>
      <c r="H104" s="128">
        <f t="shared" si="10"/>
        <v>151.47499999999999</v>
      </c>
      <c r="I104" s="122">
        <f t="shared" si="11"/>
        <v>-0.20982655901712524</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0.18769724770642199</v>
      </c>
      <c r="F107" s="128">
        <f t="shared" si="8"/>
        <v>20.458999999999996</v>
      </c>
      <c r="G107" s="122">
        <f t="shared" si="9"/>
        <v>0.1726624641720271</v>
      </c>
      <c r="H107" s="128">
        <f t="shared" si="10"/>
        <v>26144.204999999998</v>
      </c>
      <c r="I107" s="122">
        <f t="shared" si="11"/>
        <v>0.22245389576400243</v>
      </c>
      <c r="J107" s="128">
        <f t="shared" si="12"/>
        <v>108.70761552401767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0.16077064220183487</v>
      </c>
      <c r="F108" s="128">
        <f t="shared" si="8"/>
        <v>17.524000000000001</v>
      </c>
      <c r="G108" s="122">
        <f t="shared" si="9"/>
        <v>0.14815356826797341</v>
      </c>
      <c r="H108" s="128">
        <f t="shared" si="10"/>
        <v>22433.116999999998</v>
      </c>
      <c r="I108" s="122">
        <f t="shared" si="11"/>
        <v>0.28480029418649988</v>
      </c>
      <c r="J108" s="128">
        <f t="shared" si="12"/>
        <v>108.51621333280362</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0.16290825688073396</v>
      </c>
      <c r="F109" s="128">
        <f t="shared" si="8"/>
        <v>17.757000000000001</v>
      </c>
      <c r="G109" s="122">
        <f t="shared" si="9"/>
        <v>0.14999097861548827</v>
      </c>
      <c r="H109" s="128">
        <f t="shared" si="10"/>
        <v>22711.334000000003</v>
      </c>
      <c r="I109" s="122">
        <f t="shared" si="11"/>
        <v>0.20996762825000725</v>
      </c>
      <c r="J109" s="128">
        <f t="shared" si="12"/>
        <v>108.61203679346607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0.1076880733944954</v>
      </c>
      <c r="F110" s="128">
        <f t="shared" si="8"/>
        <v>11.738</v>
      </c>
      <c r="G110" s="122">
        <f t="shared" si="9"/>
        <v>0.10072059464528656</v>
      </c>
      <c r="H110" s="128">
        <f t="shared" si="10"/>
        <v>15250.911</v>
      </c>
      <c r="I110" s="122">
        <f t="shared" si="11"/>
        <v>0.12066841322272065</v>
      </c>
      <c r="J110" s="128">
        <f t="shared" si="12"/>
        <v>106.91763067299851</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0.22462385321100919</v>
      </c>
      <c r="F111" s="128">
        <f t="shared" si="8"/>
        <v>24.484000000000002</v>
      </c>
      <c r="G111" s="122">
        <f t="shared" si="9"/>
        <v>0.21536804078775315</v>
      </c>
      <c r="H111" s="128">
        <f t="shared" si="10"/>
        <v>32610.598000000005</v>
      </c>
      <c r="I111" s="122">
        <f t="shared" si="11"/>
        <v>0.25155570895488338</v>
      </c>
      <c r="J111" s="128">
        <f t="shared" si="12"/>
        <v>104.29767220308128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0.15377981651376146</v>
      </c>
      <c r="F112" s="128">
        <f t="shared" si="8"/>
        <v>16.762</v>
      </c>
      <c r="G112" s="122">
        <f t="shared" si="9"/>
        <v>0.1416263390085723</v>
      </c>
      <c r="H112" s="128">
        <f t="shared" si="10"/>
        <v>21444.777000000002</v>
      </c>
      <c r="I112" s="122">
        <f t="shared" si="11"/>
        <v>0.29768434377174896</v>
      </c>
      <c r="J112" s="128">
        <f t="shared" si="12"/>
        <v>108.58136811998899</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0.18680733944954128</v>
      </c>
      <c r="F113" s="128">
        <f t="shared" si="8"/>
        <v>20.361999999999998</v>
      </c>
      <c r="G113" s="122">
        <f t="shared" si="9"/>
        <v>0.1740647016867215</v>
      </c>
      <c r="H113" s="128">
        <f t="shared" si="10"/>
        <v>26356.528999999995</v>
      </c>
      <c r="I113" s="122">
        <f t="shared" si="11"/>
        <v>0.21817448299423933</v>
      </c>
      <c r="J113" s="128">
        <f t="shared" si="12"/>
        <v>107.32063286774462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0.12314678899082571</v>
      </c>
      <c r="F114" s="128">
        <f t="shared" si="8"/>
        <v>13.423000000000002</v>
      </c>
      <c r="G114" s="122">
        <f t="shared" si="9"/>
        <v>0.11057459483020511</v>
      </c>
      <c r="H114" s="128">
        <f t="shared" si="10"/>
        <v>16742.983999999997</v>
      </c>
      <c r="I114" s="122">
        <f t="shared" si="11"/>
        <v>0.3414236252725848</v>
      </c>
      <c r="J114" s="128">
        <f t="shared" si="12"/>
        <v>111.3698758561368</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0.21448623853211007</v>
      </c>
      <c r="F115" s="128">
        <f t="shared" si="8"/>
        <v>23.378999999999998</v>
      </c>
      <c r="G115" s="122">
        <f t="shared" si="9"/>
        <v>0.20138220026681111</v>
      </c>
      <c r="H115" s="128">
        <f t="shared" si="10"/>
        <v>30492.890000000003</v>
      </c>
      <c r="I115" s="122">
        <f t="shared" si="11"/>
        <v>0.27669360805035109</v>
      </c>
      <c r="J115" s="128">
        <f t="shared" si="12"/>
        <v>106.50704890895891</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0.18522935779816513</v>
      </c>
      <c r="F116" s="128">
        <f t="shared" si="8"/>
        <v>20.189999999999998</v>
      </c>
      <c r="G116" s="122">
        <f t="shared" si="9"/>
        <v>0.17066140749448547</v>
      </c>
      <c r="H116" s="128">
        <f t="shared" si="10"/>
        <v>25841.208999999999</v>
      </c>
      <c r="I116" s="122">
        <f t="shared" si="11"/>
        <v>0.32815576532878121</v>
      </c>
      <c r="J116" s="128">
        <f t="shared" si="12"/>
        <v>108.53617142712852</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0.11085321100917431</v>
      </c>
      <c r="F117" s="128">
        <f t="shared" si="8"/>
        <v>12.083</v>
      </c>
      <c r="G117" s="122">
        <f t="shared" si="9"/>
        <v>9.6739951657002457E-2</v>
      </c>
      <c r="H117" s="128">
        <f t="shared" si="10"/>
        <v>14648.169999999998</v>
      </c>
      <c r="I117" s="122">
        <f t="shared" si="11"/>
        <v>0.29767005727567108</v>
      </c>
      <c r="J117" s="128">
        <f t="shared" si="12"/>
        <v>114.58886335007826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0.15917431192660547</v>
      </c>
      <c r="F118" s="128">
        <f t="shared" si="8"/>
        <v>17.349999999999998</v>
      </c>
      <c r="G118" s="122">
        <f t="shared" si="9"/>
        <v>0.14972517137988878</v>
      </c>
      <c r="H118" s="128">
        <f t="shared" si="10"/>
        <v>22671.085999999999</v>
      </c>
      <c r="I118" s="122">
        <f t="shared" si="11"/>
        <v>0.32530502166202901</v>
      </c>
      <c r="J118" s="128">
        <f t="shared" si="12"/>
        <v>106.31098996890907</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9.0770642201834867E-2</v>
      </c>
      <c r="F119" s="128">
        <f t="shared" si="8"/>
        <v>9.8940000000000001</v>
      </c>
      <c r="G119" s="122">
        <f t="shared" si="9"/>
        <v>8.0834583735090934E-2</v>
      </c>
      <c r="H119" s="128">
        <f t="shared" si="10"/>
        <v>12239.811</v>
      </c>
      <c r="I119" s="122">
        <f t="shared" si="11"/>
        <v>0.10461025399709196</v>
      </c>
      <c r="J119" s="128">
        <f t="shared" si="12"/>
        <v>112.29184095177149</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0.39333944954128441</v>
      </c>
      <c r="F120" s="128">
        <f t="shared" si="8"/>
        <v>42.874000000000002</v>
      </c>
      <c r="G120" s="122">
        <f t="shared" si="9"/>
        <v>0.36752873502489797</v>
      </c>
      <c r="H120" s="128">
        <f t="shared" si="10"/>
        <v>55650.466</v>
      </c>
      <c r="I120" s="122">
        <f t="shared" si="11"/>
        <v>5.4824821720934579E-2</v>
      </c>
      <c r="J120" s="128">
        <f t="shared" si="12"/>
        <v>107.0227745633652</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0.16022935779816511</v>
      </c>
      <c r="F121" s="128">
        <f t="shared" si="8"/>
        <v>17.464999999999996</v>
      </c>
      <c r="G121" s="122">
        <f t="shared" si="9"/>
        <v>0.1485307889418695</v>
      </c>
      <c r="H121" s="128">
        <f t="shared" si="10"/>
        <v>22490.234999999997</v>
      </c>
      <c r="I121" s="122">
        <f t="shared" si="11"/>
        <v>-0.12410445985945943</v>
      </c>
      <c r="J121" s="128">
        <f t="shared" si="12"/>
        <v>107.87619115177129</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0.28274311926605505</v>
      </c>
      <c r="F122" s="128">
        <f t="shared" si="8"/>
        <v>30.819000000000003</v>
      </c>
      <c r="G122" s="122">
        <f t="shared" si="9"/>
        <v>0.26497111307770543</v>
      </c>
      <c r="H122" s="128">
        <f t="shared" si="10"/>
        <v>40121.396000000001</v>
      </c>
      <c r="I122" s="122">
        <f t="shared" si="11"/>
        <v>-3.1322146813813574E-2</v>
      </c>
      <c r="J122" s="128">
        <f t="shared" si="12"/>
        <v>106.70714855741193</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0.60020183486238532</v>
      </c>
      <c r="F123" s="128">
        <f t="shared" si="8"/>
        <v>65.421999999999997</v>
      </c>
      <c r="G123" s="122">
        <f t="shared" si="9"/>
        <v>0.63796299647333876</v>
      </c>
      <c r="H123" s="128">
        <f t="shared" si="10"/>
        <v>96599.081000000006</v>
      </c>
      <c r="I123" s="122">
        <f t="shared" si="11"/>
        <v>-0.23213532055126246</v>
      </c>
      <c r="J123" s="128">
        <f t="shared" si="12"/>
        <v>94.080979332704686</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0.36579816513761465</v>
      </c>
      <c r="F124" s="128">
        <f t="shared" si="8"/>
        <v>39.872</v>
      </c>
      <c r="G124" s="122">
        <f t="shared" si="9"/>
        <v>0.39407756673579108</v>
      </c>
      <c r="H124" s="128">
        <f t="shared" si="10"/>
        <v>59670.437000000013</v>
      </c>
      <c r="I124" s="122">
        <f t="shared" si="11"/>
        <v>-0.13975524364604341</v>
      </c>
      <c r="J124" s="128">
        <f t="shared" si="12"/>
        <v>92.823899662084457</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0.6209724770642201</v>
      </c>
      <c r="F125" s="128">
        <f t="shared" si="8"/>
        <v>67.685999999999993</v>
      </c>
      <c r="G125" s="122">
        <f t="shared" si="9"/>
        <v>0.64516404918833958</v>
      </c>
      <c r="H125" s="128">
        <f t="shared" si="10"/>
        <v>97689.45</v>
      </c>
      <c r="I125" s="122">
        <f t="shared" si="11"/>
        <v>1.2182203558351203E-2</v>
      </c>
      <c r="J125" s="128">
        <f t="shared" si="12"/>
        <v>96.250322355290223</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0.45612844036697259</v>
      </c>
      <c r="F126" s="128">
        <f t="shared" si="8"/>
        <v>49.718000000000011</v>
      </c>
      <c r="G126" s="122">
        <f t="shared" si="9"/>
        <v>0.4855498355545575</v>
      </c>
      <c r="H126" s="128">
        <f t="shared" si="10"/>
        <v>73520.984999999986</v>
      </c>
      <c r="I126" s="122">
        <f t="shared" si="11"/>
        <v>-0.14268329638460625</v>
      </c>
      <c r="J126" s="128">
        <f t="shared" si="12"/>
        <v>93.940602378336294</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5.7871559633027522E-2</v>
      </c>
      <c r="F127" s="128">
        <f t="shared" si="8"/>
        <v>6.3079999999999998</v>
      </c>
      <c r="G127" s="122">
        <f t="shared" si="9"/>
        <v>6.5168500442483734E-2</v>
      </c>
      <c r="H127" s="128">
        <f t="shared" si="10"/>
        <v>9867.6840000000011</v>
      </c>
      <c r="I127" s="122">
        <f t="shared" si="11"/>
        <v>-0.37920411485839178</v>
      </c>
      <c r="J127" s="128">
        <f t="shared" si="12"/>
        <v>88.802963456407397</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3.6926605504587158E-2</v>
      </c>
      <c r="F128" s="128">
        <f t="shared" si="8"/>
        <v>4.0250000000000004</v>
      </c>
      <c r="G128" s="122">
        <f t="shared" si="9"/>
        <v>4.3300723824116025E-2</v>
      </c>
      <c r="H128" s="128">
        <f t="shared" si="10"/>
        <v>6556.509</v>
      </c>
      <c r="I128" s="122">
        <f t="shared" si="11"/>
        <v>-0.22511499089431516</v>
      </c>
      <c r="J128" s="128">
        <f t="shared" si="12"/>
        <v>85.279418548706005</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5.3899082568807356E-2</v>
      </c>
      <c r="F129" s="128">
        <f t="shared" si="8"/>
        <v>5.8750000000000018</v>
      </c>
      <c r="G129" s="122">
        <f t="shared" si="9"/>
        <v>6.3325866145372403E-2</v>
      </c>
      <c r="H129" s="128">
        <f t="shared" si="10"/>
        <v>9588.6759999999995</v>
      </c>
      <c r="I129" s="122">
        <f t="shared" si="11"/>
        <v>-0.30523411982655441</v>
      </c>
      <c r="J129" s="128">
        <f t="shared" si="12"/>
        <v>85.113849757815089</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0.12706422018348623</v>
      </c>
      <c r="F130" s="128">
        <f t="shared" si="8"/>
        <v>13.849999999999998</v>
      </c>
      <c r="G130" s="122">
        <f t="shared" si="9"/>
        <v>0.10636096104822415</v>
      </c>
      <c r="H130" s="128">
        <f t="shared" si="10"/>
        <v>16104.964000000004</v>
      </c>
      <c r="I130" s="122">
        <f t="shared" si="11"/>
        <v>0.21915111369332452</v>
      </c>
      <c r="J130" s="128">
        <f t="shared" si="12"/>
        <v>119.46509220227448</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0.10423853211009172</v>
      </c>
      <c r="F131" s="128">
        <f t="shared" si="8"/>
        <v>11.361999999999998</v>
      </c>
      <c r="G131" s="122">
        <f t="shared" si="9"/>
        <v>0.10809993527850059</v>
      </c>
      <c r="H131" s="128">
        <f t="shared" si="10"/>
        <v>16368.276000000003</v>
      </c>
      <c r="I131" s="122">
        <f t="shared" si="11"/>
        <v>-0.33798737206265472</v>
      </c>
      <c r="J131" s="128">
        <f t="shared" si="12"/>
        <v>96.427932025619953</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0.9422293577981653</v>
      </c>
      <c r="F132" s="128">
        <f t="shared" si="8"/>
        <v>102.70300000000002</v>
      </c>
      <c r="G132" s="122">
        <f t="shared" si="9"/>
        <v>0.93482229325443489</v>
      </c>
      <c r="H132" s="128">
        <f t="shared" si="10"/>
        <v>141548.92200000002</v>
      </c>
      <c r="I132" s="122">
        <f t="shared" si="11"/>
        <v>0.37930795850855226</v>
      </c>
      <c r="J132" s="128">
        <f t="shared" si="12"/>
        <v>100.79235001103193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0.96307339449541274</v>
      </c>
      <c r="F133" s="128">
        <f t="shared" si="8"/>
        <v>104.97499999999999</v>
      </c>
      <c r="G133" s="122">
        <f t="shared" si="9"/>
        <v>0.95671005428680866</v>
      </c>
      <c r="H133" s="128">
        <f t="shared" si="10"/>
        <v>144863.12299999999</v>
      </c>
      <c r="I133" s="122">
        <f t="shared" si="11"/>
        <v>0.22009058698007625</v>
      </c>
      <c r="J133" s="128">
        <f t="shared" si="12"/>
        <v>100.66512734763175</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0.9462293577981653</v>
      </c>
      <c r="F134" s="128">
        <f t="shared" si="8"/>
        <v>103.13900000000002</v>
      </c>
      <c r="G134" s="122">
        <f t="shared" si="9"/>
        <v>0.93638569390693316</v>
      </c>
      <c r="H134" s="128">
        <f t="shared" si="10"/>
        <v>141785.649</v>
      </c>
      <c r="I134" s="122">
        <f t="shared" si="11"/>
        <v>0.30700067694795424</v>
      </c>
      <c r="J134" s="128">
        <f t="shared" si="12"/>
        <v>101.0512403121155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0.87247706422018345</v>
      </c>
      <c r="F135" s="128">
        <f t="shared" si="8"/>
        <v>95.1</v>
      </c>
      <c r="G135" s="122">
        <f t="shared" si="9"/>
        <v>0.89352425074958064</v>
      </c>
      <c r="H135" s="128">
        <f t="shared" si="10"/>
        <v>135295.655</v>
      </c>
      <c r="I135" s="122">
        <f t="shared" si="11"/>
        <v>-0.22078016676558843</v>
      </c>
      <c r="J135" s="128">
        <f t="shared" si="12"/>
        <v>97.644475064695712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0.89576146788990829</v>
      </c>
      <c r="F136" s="128">
        <f t="shared" si="8"/>
        <v>97.638000000000005</v>
      </c>
      <c r="G136" s="122">
        <f t="shared" si="9"/>
        <v>0.89189968828012534</v>
      </c>
      <c r="H136" s="128">
        <f t="shared" si="10"/>
        <v>135049.66700000002</v>
      </c>
      <c r="I136" s="122">
        <f t="shared" si="11"/>
        <v>0.33907577726536914</v>
      </c>
      <c r="J136" s="128">
        <f t="shared" si="12"/>
        <v>100.43298362590862</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0.2260183486238532</v>
      </c>
      <c r="F137" s="128">
        <f t="shared" ref="F137:F200" si="14">SUMPRODUCT($K$2:$AI$2,$K137:$AI137)</f>
        <v>24.635999999999999</v>
      </c>
      <c r="G137" s="122">
        <f t="shared" ref="G137:G200" si="15">SUMPRODUCT($K$3:$AI$3,$K137:$AI137)/$J$3</f>
        <v>0.18855193570117157</v>
      </c>
      <c r="H137" s="128">
        <f t="shared" ref="H137:H200" si="16">SUMPRODUCT($K$3:$AI$3,$K137:$AI137)</f>
        <v>28550.156999999996</v>
      </c>
      <c r="I137" s="122">
        <f t="shared" ref="I137:I200" si="17">CORREL($K$4:$AI$4,$K137:$AI137)</f>
        <v>5.2448490309024057E-2</v>
      </c>
      <c r="J137" s="128">
        <f t="shared" si="12"/>
        <v>119.87060635752933</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0.10641284403669726</v>
      </c>
      <c r="F138" s="128">
        <f t="shared" si="14"/>
        <v>11.599000000000002</v>
      </c>
      <c r="G138" s="122">
        <f t="shared" si="15"/>
        <v>0.1076300505884373</v>
      </c>
      <c r="H138" s="128">
        <f t="shared" si="16"/>
        <v>16297.127</v>
      </c>
      <c r="I138" s="122">
        <f t="shared" si="17"/>
        <v>-0.20926369672664882</v>
      </c>
      <c r="J138" s="128">
        <f t="shared" ref="J138:J201" si="18">$E138/$G138*100</f>
        <v>98.869082988361228</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0.1142752293577982</v>
      </c>
      <c r="F139" s="128">
        <f t="shared" si="14"/>
        <v>12.456000000000003</v>
      </c>
      <c r="G139" s="122">
        <f t="shared" si="15"/>
        <v>0.11453001624641719</v>
      </c>
      <c r="H139" s="128">
        <f t="shared" si="16"/>
        <v>17341.905999999999</v>
      </c>
      <c r="I139" s="122">
        <f t="shared" si="17"/>
        <v>-0.43731801250826219</v>
      </c>
      <c r="J139" s="128">
        <f t="shared" si="18"/>
        <v>99.777537018705388</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8.900917431192662E-2</v>
      </c>
      <c r="F140" s="128">
        <f t="shared" si="14"/>
        <v>9.7020000000000017</v>
      </c>
      <c r="G140" s="122">
        <f t="shared" si="15"/>
        <v>6.3700167747559724E-2</v>
      </c>
      <c r="H140" s="128">
        <f t="shared" si="16"/>
        <v>9645.351999999999</v>
      </c>
      <c r="I140" s="122">
        <f t="shared" si="17"/>
        <v>0.14928886984481241</v>
      </c>
      <c r="J140" s="128">
        <f t="shared" si="18"/>
        <v>139.73145983644045</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0.77399082568807331</v>
      </c>
      <c r="F141" s="128">
        <f t="shared" si="14"/>
        <v>84.364999999999995</v>
      </c>
      <c r="G141" s="122">
        <f t="shared" si="15"/>
        <v>0.81146559854178513</v>
      </c>
      <c r="H141" s="128">
        <f t="shared" si="16"/>
        <v>122870.49800000002</v>
      </c>
      <c r="I141" s="122">
        <f t="shared" si="17"/>
        <v>-5.2942554038706159E-2</v>
      </c>
      <c r="J141" s="128">
        <f t="shared" si="18"/>
        <v>95.381840841921758</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0.89358715596330274</v>
      </c>
      <c r="F142" s="128">
        <f t="shared" si="14"/>
        <v>97.400999999999996</v>
      </c>
      <c r="G142" s="122">
        <f t="shared" si="15"/>
        <v>0.89237032585293685</v>
      </c>
      <c r="H142" s="128">
        <f t="shared" si="16"/>
        <v>135120.93</v>
      </c>
      <c r="I142" s="122">
        <f t="shared" si="17"/>
        <v>0.20878794256661479</v>
      </c>
      <c r="J142" s="128">
        <f t="shared" si="18"/>
        <v>100.13635932024106</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0.88560550458715614</v>
      </c>
      <c r="F143" s="128">
        <f t="shared" si="14"/>
        <v>96.53100000000002</v>
      </c>
      <c r="G143" s="122">
        <f t="shared" si="15"/>
        <v>0.88547150272754882</v>
      </c>
      <c r="H143" s="128">
        <f t="shared" si="16"/>
        <v>134076.32399999999</v>
      </c>
      <c r="I143" s="122">
        <f t="shared" si="17"/>
        <v>0.43638740078627503</v>
      </c>
      <c r="J143" s="128">
        <f t="shared" si="18"/>
        <v>100.01513339042472</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0.91082568807339448</v>
      </c>
      <c r="F144" s="128">
        <f t="shared" si="14"/>
        <v>99.28</v>
      </c>
      <c r="G144" s="122">
        <f t="shared" si="15"/>
        <v>0.93639698054392495</v>
      </c>
      <c r="H144" s="128">
        <f t="shared" si="16"/>
        <v>141787.35800000004</v>
      </c>
      <c r="I144" s="122">
        <f t="shared" si="17"/>
        <v>-0.15156520002784524</v>
      </c>
      <c r="J144" s="128">
        <f t="shared" si="18"/>
        <v>97.269182515339068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7.6990825688073389E-2</v>
      </c>
      <c r="F145" s="128">
        <f t="shared" si="14"/>
        <v>8.3919999999999995</v>
      </c>
      <c r="G145" s="122">
        <f t="shared" si="15"/>
        <v>6.5280706388936585E-2</v>
      </c>
      <c r="H145" s="128">
        <f t="shared" si="16"/>
        <v>9884.6740000000009</v>
      </c>
      <c r="I145" s="122">
        <f t="shared" si="17"/>
        <v>0.33075516653136466</v>
      </c>
      <c r="J145" s="128">
        <f t="shared" si="18"/>
        <v>117.93810138843928</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0.1196880733944954</v>
      </c>
      <c r="F146" s="128">
        <f t="shared" si="14"/>
        <v>13.045999999999999</v>
      </c>
      <c r="G146" s="122">
        <f t="shared" si="15"/>
        <v>0.10651749461754875</v>
      </c>
      <c r="H146" s="128">
        <f t="shared" si="16"/>
        <v>16128.665999999997</v>
      </c>
      <c r="I146" s="122">
        <f t="shared" si="17"/>
        <v>0.24676847458139725</v>
      </c>
      <c r="J146" s="128">
        <f t="shared" si="18"/>
        <v>112.36470950075915</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0.11636697247706423</v>
      </c>
      <c r="F147" s="128">
        <f t="shared" si="14"/>
        <v>12.684000000000001</v>
      </c>
      <c r="G147" s="122">
        <f t="shared" si="15"/>
        <v>9.8011035676075511E-2</v>
      </c>
      <c r="H147" s="128">
        <f t="shared" si="16"/>
        <v>14840.635000000002</v>
      </c>
      <c r="I147" s="122">
        <f t="shared" si="17"/>
        <v>0.31573068861604386</v>
      </c>
      <c r="J147" s="128">
        <f t="shared" si="18"/>
        <v>118.72843876648209</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4.5128440366972472E-2</v>
      </c>
      <c r="F148" s="128">
        <f t="shared" si="14"/>
        <v>4.9189999999999996</v>
      </c>
      <c r="G148" s="122">
        <f t="shared" si="15"/>
        <v>4.2904198972381097E-2</v>
      </c>
      <c r="H148" s="128">
        <f t="shared" si="16"/>
        <v>6496.4680000000008</v>
      </c>
      <c r="I148" s="122">
        <f t="shared" si="17"/>
        <v>0.22554595625764728</v>
      </c>
      <c r="J148" s="128">
        <f t="shared" si="18"/>
        <v>105.18420445519376</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9.4192660550458732E-2</v>
      </c>
      <c r="F149" s="128">
        <f t="shared" si="14"/>
        <v>10.267000000000001</v>
      </c>
      <c r="G149" s="122">
        <f t="shared" si="15"/>
        <v>8.5142552404601834E-2</v>
      </c>
      <c r="H149" s="128">
        <f t="shared" si="16"/>
        <v>12892.115000000002</v>
      </c>
      <c r="I149" s="122">
        <f t="shared" si="17"/>
        <v>0.34791209920088573</v>
      </c>
      <c r="J149" s="128">
        <f t="shared" si="18"/>
        <v>110.62935969179115</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0.42174311926605518</v>
      </c>
      <c r="F150" s="128">
        <f t="shared" si="14"/>
        <v>45.970000000000013</v>
      </c>
      <c r="G150" s="122">
        <f t="shared" si="15"/>
        <v>0.3868898809916918</v>
      </c>
      <c r="H150" s="128">
        <f t="shared" si="16"/>
        <v>58582.09199999999</v>
      </c>
      <c r="I150" s="122">
        <f t="shared" si="17"/>
        <v>0.26207630942921822</v>
      </c>
      <c r="J150" s="128">
        <f t="shared" si="18"/>
        <v>109.00856806723043</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0.43185321100917429</v>
      </c>
      <c r="F151" s="128">
        <f t="shared" si="14"/>
        <v>47.071999999999996</v>
      </c>
      <c r="G151" s="122">
        <f t="shared" si="15"/>
        <v>0.4040486798134964</v>
      </c>
      <c r="H151" s="128">
        <f t="shared" si="16"/>
        <v>61180.243000000002</v>
      </c>
      <c r="I151" s="122">
        <f t="shared" si="17"/>
        <v>0.32746739598489077</v>
      </c>
      <c r="J151" s="128">
        <f t="shared" si="18"/>
        <v>106.88148052074125</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0.49051376146788994</v>
      </c>
      <c r="F152" s="128">
        <f t="shared" si="14"/>
        <v>53.466000000000001</v>
      </c>
      <c r="G152" s="122">
        <f t="shared" si="15"/>
        <v>0.44650475504893739</v>
      </c>
      <c r="H152" s="128">
        <f t="shared" si="16"/>
        <v>67608.857000000004</v>
      </c>
      <c r="I152" s="122">
        <f t="shared" si="17"/>
        <v>0.34971451188113939</v>
      </c>
      <c r="J152" s="128">
        <f t="shared" si="18"/>
        <v>109.85633544129428</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0.38587155963302749</v>
      </c>
      <c r="F153" s="128">
        <f t="shared" si="14"/>
        <v>42.059999999999995</v>
      </c>
      <c r="G153" s="122">
        <f t="shared" si="15"/>
        <v>0.37669096804871283</v>
      </c>
      <c r="H153" s="128">
        <f t="shared" si="16"/>
        <v>57037.792999999998</v>
      </c>
      <c r="I153" s="122">
        <f t="shared" si="17"/>
        <v>9.6796376248041757E-2</v>
      </c>
      <c r="J153" s="128">
        <f t="shared" si="18"/>
        <v>102.43716796074797</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0.49815596330275225</v>
      </c>
      <c r="F154" s="128">
        <f t="shared" si="14"/>
        <v>54.298999999999992</v>
      </c>
      <c r="G154" s="122">
        <f t="shared" si="15"/>
        <v>0.46507040114121173</v>
      </c>
      <c r="H154" s="128">
        <f t="shared" si="16"/>
        <v>70420.03</v>
      </c>
      <c r="I154" s="122">
        <f t="shared" si="17"/>
        <v>0.2501796912605499</v>
      </c>
      <c r="J154" s="128">
        <f t="shared" si="18"/>
        <v>107.1140975818615</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0.50162385321100922</v>
      </c>
      <c r="F155" s="128">
        <f t="shared" si="14"/>
        <v>54.677</v>
      </c>
      <c r="G155" s="122">
        <f t="shared" si="15"/>
        <v>0.54827043019984423</v>
      </c>
      <c r="H155" s="128">
        <f t="shared" si="16"/>
        <v>83018.012000000017</v>
      </c>
      <c r="I155" s="122">
        <f t="shared" si="17"/>
        <v>-0.29261289097974169</v>
      </c>
      <c r="J155" s="128">
        <f t="shared" si="18"/>
        <v>91.492049466933238</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0.44859633027522927</v>
      </c>
      <c r="F156" s="128">
        <f t="shared" si="14"/>
        <v>48.896999999999991</v>
      </c>
      <c r="G156" s="122">
        <f t="shared" si="15"/>
        <v>0.48945253536567634</v>
      </c>
      <c r="H156" s="128">
        <f t="shared" si="16"/>
        <v>74111.923999999985</v>
      </c>
      <c r="I156" s="122">
        <f t="shared" si="17"/>
        <v>-0.30377147499051715</v>
      </c>
      <c r="J156" s="128">
        <f t="shared" si="18"/>
        <v>91.652672702998089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0.39302752293577986</v>
      </c>
      <c r="F157" s="128">
        <f t="shared" si="14"/>
        <v>42.84</v>
      </c>
      <c r="G157" s="122">
        <f t="shared" si="15"/>
        <v>0.45547487088721278</v>
      </c>
      <c r="H157" s="128">
        <f t="shared" si="16"/>
        <v>68967.093999999983</v>
      </c>
      <c r="I157" s="122">
        <f t="shared" si="17"/>
        <v>-0.35209638680196903</v>
      </c>
      <c r="J157" s="128">
        <f t="shared" si="18"/>
        <v>86.289617288920311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0.56891743119266047</v>
      </c>
      <c r="F158" s="128">
        <f t="shared" si="14"/>
        <v>62.011999999999986</v>
      </c>
      <c r="G158" s="122">
        <f t="shared" si="15"/>
        <v>0.58035025558388043</v>
      </c>
      <c r="H158" s="128">
        <f t="shared" si="16"/>
        <v>87875.475000000006</v>
      </c>
      <c r="I158" s="122">
        <f t="shared" si="17"/>
        <v>-0.15558140729141046</v>
      </c>
      <c r="J158" s="128">
        <f t="shared" si="18"/>
        <v>98.030013034160277</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0.40775229357798171</v>
      </c>
      <c r="F159" s="128">
        <f t="shared" si="14"/>
        <v>44.445000000000007</v>
      </c>
      <c r="G159" s="122">
        <f t="shared" si="15"/>
        <v>0.44972781967797754</v>
      </c>
      <c r="H159" s="128">
        <f t="shared" si="16"/>
        <v>68096.887000000002</v>
      </c>
      <c r="I159" s="122">
        <f t="shared" si="17"/>
        <v>-0.27449521507993302</v>
      </c>
      <c r="J159" s="128">
        <f t="shared" si="18"/>
        <v>90.666459964595489</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6.0440366972477066E-2</v>
      </c>
      <c r="F160" s="128">
        <f t="shared" si="14"/>
        <v>6.5880000000000001</v>
      </c>
      <c r="G160" s="122">
        <f t="shared" si="15"/>
        <v>5.244063453486375E-2</v>
      </c>
      <c r="H160" s="128">
        <f t="shared" si="16"/>
        <v>7940.4559999999992</v>
      </c>
      <c r="I160" s="122">
        <f t="shared" si="17"/>
        <v>0.31118361638296332</v>
      </c>
      <c r="J160" s="128">
        <f t="shared" si="18"/>
        <v>115.25483531724794</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0.16821100917431192</v>
      </c>
      <c r="F161" s="128">
        <f t="shared" si="14"/>
        <v>18.335000000000001</v>
      </c>
      <c r="G161" s="122">
        <f t="shared" si="15"/>
        <v>0.15387029283176373</v>
      </c>
      <c r="H161" s="128">
        <f t="shared" si="16"/>
        <v>23298.732</v>
      </c>
      <c r="I161" s="122">
        <f t="shared" si="17"/>
        <v>0.35369978021589843</v>
      </c>
      <c r="J161" s="128">
        <f t="shared" si="18"/>
        <v>109.32000328239306</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7.875229357798165E-2</v>
      </c>
      <c r="F162" s="128">
        <f t="shared" si="14"/>
        <v>8.5839999999999996</v>
      </c>
      <c r="G162" s="122">
        <f t="shared" si="15"/>
        <v>7.2868919150959596E-2</v>
      </c>
      <c r="H162" s="128">
        <f t="shared" si="16"/>
        <v>11033.665999999999</v>
      </c>
      <c r="I162" s="122">
        <f t="shared" si="17"/>
        <v>-5.3859889526481561E-2</v>
      </c>
      <c r="J162" s="128">
        <f t="shared" si="18"/>
        <v>108.07391477130834</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0.13343119266055048</v>
      </c>
      <c r="F163" s="128">
        <f t="shared" si="14"/>
        <v>14.544000000000002</v>
      </c>
      <c r="G163" s="122">
        <f t="shared" si="15"/>
        <v>0.11896888745063336</v>
      </c>
      <c r="H163" s="128">
        <f t="shared" si="16"/>
        <v>18014.031000000003</v>
      </c>
      <c r="I163" s="122">
        <f t="shared" si="17"/>
        <v>-0.13813130396776346</v>
      </c>
      <c r="J163" s="128">
        <f t="shared" si="18"/>
        <v>112.15637593981731</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0.18890825688073398</v>
      </c>
      <c r="F164" s="128">
        <f t="shared" si="14"/>
        <v>20.591000000000005</v>
      </c>
      <c r="G164" s="122">
        <f t="shared" si="15"/>
        <v>0.18424111400229828</v>
      </c>
      <c r="H164" s="128">
        <f t="shared" si="16"/>
        <v>27897.421000000002</v>
      </c>
      <c r="I164" s="122">
        <f t="shared" si="17"/>
        <v>-8.8333949409413054E-2</v>
      </c>
      <c r="J164" s="128">
        <f t="shared" si="18"/>
        <v>102.53317122169456</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0.19244954128440367</v>
      </c>
      <c r="F165" s="128">
        <f t="shared" si="14"/>
        <v>20.977</v>
      </c>
      <c r="G165" s="122">
        <f t="shared" si="15"/>
        <v>0.20902672073333423</v>
      </c>
      <c r="H165" s="128">
        <f t="shared" si="16"/>
        <v>31650.408000000003</v>
      </c>
      <c r="I165" s="122">
        <f t="shared" si="17"/>
        <v>2.2231673147978481E-2</v>
      </c>
      <c r="J165" s="128">
        <f t="shared" si="18"/>
        <v>92.069349128775315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9.6183486238532095E-2</v>
      </c>
      <c r="F166" s="128">
        <f t="shared" si="14"/>
        <v>10.483999999999998</v>
      </c>
      <c r="G166" s="122">
        <f t="shared" si="15"/>
        <v>0.11312736266494076</v>
      </c>
      <c r="H166" s="128">
        <f t="shared" si="16"/>
        <v>17129.519</v>
      </c>
      <c r="I166" s="122">
        <f t="shared" si="17"/>
        <v>-8.7148672661581092E-2</v>
      </c>
      <c r="J166" s="128">
        <f t="shared" si="18"/>
        <v>85.022300505145836</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8.1339449541284387E-2</v>
      </c>
      <c r="F167" s="128">
        <f t="shared" si="14"/>
        <v>8.8659999999999979</v>
      </c>
      <c r="G167" s="122">
        <f t="shared" si="15"/>
        <v>9.553313344516505E-2</v>
      </c>
      <c r="H167" s="128">
        <f t="shared" si="16"/>
        <v>14465.436000000002</v>
      </c>
      <c r="I167" s="122">
        <f t="shared" si="17"/>
        <v>-0.11501852422709707</v>
      </c>
      <c r="J167" s="128">
        <f t="shared" si="18"/>
        <v>85.142658476676388</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0.83728440366972456</v>
      </c>
      <c r="F168" s="128">
        <f t="shared" si="14"/>
        <v>91.263999999999982</v>
      </c>
      <c r="G168" s="122">
        <f t="shared" si="15"/>
        <v>0.83793161315035203</v>
      </c>
      <c r="H168" s="128">
        <f t="shared" si="16"/>
        <v>126877.929</v>
      </c>
      <c r="I168" s="122">
        <f t="shared" si="17"/>
        <v>-0.23328564141718425</v>
      </c>
      <c r="J168" s="128">
        <f t="shared" si="18"/>
        <v>99.922761061825298</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4.5926605504587159E-2</v>
      </c>
      <c r="F169" s="128">
        <f t="shared" si="14"/>
        <v>5.0060000000000002</v>
      </c>
      <c r="G169" s="122">
        <f t="shared" si="15"/>
        <v>4.9673585703152862E-2</v>
      </c>
      <c r="H169" s="128">
        <f t="shared" si="16"/>
        <v>7521.4750000000004</v>
      </c>
      <c r="I169" s="122">
        <f t="shared" si="17"/>
        <v>-2.4711085605823496E-2</v>
      </c>
      <c r="J169" s="128">
        <f t="shared" si="18"/>
        <v>92.456795406400715</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8.6541284403669719E-2</v>
      </c>
      <c r="F170" s="128">
        <f t="shared" si="14"/>
        <v>9.4329999999999998</v>
      </c>
      <c r="G170" s="122">
        <f t="shared" si="15"/>
        <v>8.4365914224200561E-2</v>
      </c>
      <c r="H170" s="128">
        <f t="shared" si="16"/>
        <v>12774.518</v>
      </c>
      <c r="I170" s="122">
        <f t="shared" si="17"/>
        <v>0.17639889101154813</v>
      </c>
      <c r="J170" s="128">
        <f t="shared" si="18"/>
        <v>102.57849416968108</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3.0458715596330278E-2</v>
      </c>
      <c r="F171" s="128">
        <f t="shared" si="14"/>
        <v>3.3200000000000003</v>
      </c>
      <c r="G171" s="122">
        <f t="shared" si="15"/>
        <v>2.8239575215628251E-2</v>
      </c>
      <c r="H171" s="128">
        <f t="shared" si="16"/>
        <v>4275.9799999999987</v>
      </c>
      <c r="I171" s="122">
        <f t="shared" si="17"/>
        <v>0.44697006773174214</v>
      </c>
      <c r="J171" s="128">
        <f t="shared" si="18"/>
        <v>107.85826402754783</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0.93047706422018361</v>
      </c>
      <c r="F172" s="128">
        <f t="shared" si="14"/>
        <v>101.42200000000001</v>
      </c>
      <c r="G172" s="122">
        <f t="shared" si="15"/>
        <v>0.93819355030445528</v>
      </c>
      <c r="H172" s="128">
        <f t="shared" si="16"/>
        <v>142059.391</v>
      </c>
      <c r="I172" s="122">
        <f t="shared" si="17"/>
        <v>0.27143947749493214</v>
      </c>
      <c r="J172" s="128">
        <f t="shared" si="18"/>
        <v>99.177516613520993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1.2165137614678899E-2</v>
      </c>
      <c r="F173" s="128">
        <f t="shared" si="14"/>
        <v>1.3260000000000001</v>
      </c>
      <c r="G173" s="122">
        <f t="shared" si="15"/>
        <v>1.1796847138385132E-2</v>
      </c>
      <c r="H173" s="128">
        <f t="shared" si="16"/>
        <v>1786.2549999999999</v>
      </c>
      <c r="I173" s="122">
        <f t="shared" si="17"/>
        <v>-0.27100690317218262</v>
      </c>
      <c r="J173" s="128">
        <f t="shared" si="18"/>
        <v>103.12193988761121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3.5266055045871561E-2</v>
      </c>
      <c r="F174" s="128">
        <f t="shared" si="14"/>
        <v>3.8440000000000003</v>
      </c>
      <c r="G174" s="122">
        <f t="shared" si="15"/>
        <v>3.2166241794238472E-2</v>
      </c>
      <c r="H174" s="128">
        <f t="shared" si="16"/>
        <v>4870.5480000000007</v>
      </c>
      <c r="I174" s="122">
        <f t="shared" si="17"/>
        <v>-0.29100229978621667</v>
      </c>
      <c r="J174" s="128">
        <f t="shared" si="18"/>
        <v>109.63685242267974</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1.6577981651376146E-2</v>
      </c>
      <c r="F175" s="128">
        <f t="shared" si="14"/>
        <v>1.8069999999999999</v>
      </c>
      <c r="G175" s="122">
        <f t="shared" si="15"/>
        <v>1.2777311812334069E-2</v>
      </c>
      <c r="H175" s="128">
        <f t="shared" si="16"/>
        <v>1934.7150000000001</v>
      </c>
      <c r="I175" s="122">
        <f t="shared" si="17"/>
        <v>-0.20739282721553773</v>
      </c>
      <c r="J175" s="128">
        <f t="shared" si="18"/>
        <v>129.74545737682672</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5.1009174311926614E-3</v>
      </c>
      <c r="F176" s="128">
        <f t="shared" si="14"/>
        <v>0.55600000000000005</v>
      </c>
      <c r="G176" s="122">
        <f t="shared" si="15"/>
        <v>4.8218507707141816E-3</v>
      </c>
      <c r="H176" s="128">
        <f t="shared" si="16"/>
        <v>730.11500000000001</v>
      </c>
      <c r="I176" s="122">
        <f t="shared" si="17"/>
        <v>-0.2470060325805038</v>
      </c>
      <c r="J176" s="128">
        <f t="shared" si="18"/>
        <v>105.78754245513795</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0.9113944954128439</v>
      </c>
      <c r="F177" s="128">
        <f t="shared" si="14"/>
        <v>99.341999999999985</v>
      </c>
      <c r="G177" s="122">
        <f t="shared" si="15"/>
        <v>0.91810912837311276</v>
      </c>
      <c r="H177" s="128">
        <f t="shared" si="16"/>
        <v>139018.24799999999</v>
      </c>
      <c r="I177" s="122">
        <f t="shared" si="17"/>
        <v>0.27123246409415258</v>
      </c>
      <c r="J177" s="128">
        <f t="shared" si="18"/>
        <v>99.268645441727926</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1.7944954128440369E-2</v>
      </c>
      <c r="F178" s="128">
        <f t="shared" si="14"/>
        <v>1.9560000000000002</v>
      </c>
      <c r="G178" s="122">
        <f t="shared" si="15"/>
        <v>1.6138332298669907E-2</v>
      </c>
      <c r="H178" s="128">
        <f t="shared" si="16"/>
        <v>2443.634</v>
      </c>
      <c r="I178" s="122">
        <f t="shared" si="17"/>
        <v>6.571364052330575E-2</v>
      </c>
      <c r="J178" s="128">
        <f t="shared" si="18"/>
        <v>111.19460050974016</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1.8807339449541285E-3</v>
      </c>
      <c r="F179" s="128">
        <f t="shared" si="14"/>
        <v>0.20500000000000002</v>
      </c>
      <c r="G179" s="122">
        <f t="shared" si="15"/>
        <v>2.2105892298141566E-3</v>
      </c>
      <c r="H179" s="128">
        <f t="shared" si="16"/>
        <v>334.72299999999996</v>
      </c>
      <c r="I179" s="122">
        <f t="shared" si="17"/>
        <v>-0.34919865983942194</v>
      </c>
      <c r="J179" s="128">
        <f t="shared" si="18"/>
        <v>85.078399893961347</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4.1376146788990823E-3</v>
      </c>
      <c r="F180" s="128">
        <f t="shared" si="14"/>
        <v>0.45100000000000001</v>
      </c>
      <c r="G180" s="122">
        <f t="shared" si="15"/>
        <v>4.2411470234714503E-3</v>
      </c>
      <c r="H180" s="128">
        <f t="shared" si="16"/>
        <v>642.18600000000004</v>
      </c>
      <c r="I180" s="122">
        <f t="shared" si="17"/>
        <v>-7.1697415491202426E-2</v>
      </c>
      <c r="J180" s="128">
        <f t="shared" si="18"/>
        <v>97.558859808457541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1.9440366972477061E-2</v>
      </c>
      <c r="F181" s="128">
        <f t="shared" si="14"/>
        <v>2.1189999999999998</v>
      </c>
      <c r="G181" s="122">
        <f t="shared" si="15"/>
        <v>1.8147670686444142E-2</v>
      </c>
      <c r="H181" s="128">
        <f t="shared" si="16"/>
        <v>2747.8839999999991</v>
      </c>
      <c r="I181" s="122">
        <f t="shared" si="17"/>
        <v>-0.28928022899329958</v>
      </c>
      <c r="J181" s="128">
        <f t="shared" si="18"/>
        <v>107.12320775689703</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8.6605504587155963E-3</v>
      </c>
      <c r="F182" s="128">
        <f t="shared" si="14"/>
        <v>0.94400000000000006</v>
      </c>
      <c r="G182" s="122">
        <f t="shared" si="15"/>
        <v>8.1940786432260371E-3</v>
      </c>
      <c r="H182" s="128">
        <f t="shared" si="16"/>
        <v>1240.731</v>
      </c>
      <c r="I182" s="122">
        <f t="shared" si="17"/>
        <v>-0.26689448067920868</v>
      </c>
      <c r="J182" s="128">
        <f t="shared" si="18"/>
        <v>105.69279153642475</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3.6669724770642204E-2</v>
      </c>
      <c r="F183" s="128">
        <f t="shared" si="14"/>
        <v>3.9969999999999999</v>
      </c>
      <c r="G183" s="122">
        <f t="shared" si="15"/>
        <v>3.3045826784133994E-2</v>
      </c>
      <c r="H183" s="128">
        <f t="shared" si="16"/>
        <v>5003.7330000000011</v>
      </c>
      <c r="I183" s="122">
        <f t="shared" si="17"/>
        <v>-0.25001797637112566</v>
      </c>
      <c r="J183" s="128">
        <f t="shared" si="18"/>
        <v>110.96628028156378</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0.40165137614678897</v>
      </c>
      <c r="F184" s="128">
        <f t="shared" si="14"/>
        <v>43.78</v>
      </c>
      <c r="G184" s="122">
        <f t="shared" si="15"/>
        <v>0.4362301377643345</v>
      </c>
      <c r="H184" s="128">
        <f t="shared" si="16"/>
        <v>66053.095000000001</v>
      </c>
      <c r="I184" s="122">
        <f t="shared" si="17"/>
        <v>-0.1497294572636331</v>
      </c>
      <c r="J184" s="128">
        <f t="shared" si="18"/>
        <v>92.073275405784528</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3.2201834862385322E-3</v>
      </c>
      <c r="F185" s="128">
        <f t="shared" si="14"/>
        <v>0.35100000000000003</v>
      </c>
      <c r="G185" s="122">
        <f t="shared" si="15"/>
        <v>3.9703403822531009E-3</v>
      </c>
      <c r="H185" s="128">
        <f t="shared" si="16"/>
        <v>601.18100000000004</v>
      </c>
      <c r="I185" s="122">
        <f t="shared" si="17"/>
        <v>-0.32205032221369528</v>
      </c>
      <c r="J185" s="128">
        <f t="shared" si="18"/>
        <v>81.105980248754705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3.2935779816513767E-3</v>
      </c>
      <c r="F186" s="128">
        <f t="shared" si="14"/>
        <v>0.35900000000000004</v>
      </c>
      <c r="G186" s="122">
        <f t="shared" si="15"/>
        <v>3.3776829703205695E-3</v>
      </c>
      <c r="H186" s="128">
        <f t="shared" si="16"/>
        <v>511.44200000000001</v>
      </c>
      <c r="I186" s="122">
        <f t="shared" si="17"/>
        <v>-0.25390911680136669</v>
      </c>
      <c r="J186" s="128">
        <f t="shared" si="18"/>
        <v>97.509979787676443</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2.0449541284403669E-2</v>
      </c>
      <c r="F187" s="128">
        <f t="shared" si="14"/>
        <v>2.2290000000000001</v>
      </c>
      <c r="G187" s="122">
        <f t="shared" si="15"/>
        <v>1.6484275317333479E-2</v>
      </c>
      <c r="H187" s="128">
        <f t="shared" si="16"/>
        <v>2496.0160000000005</v>
      </c>
      <c r="I187" s="122">
        <f t="shared" si="17"/>
        <v>-0.27152632838655144</v>
      </c>
      <c r="J187" s="128">
        <f t="shared" si="18"/>
        <v>124.05483948026912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9.3486238532110109E-3</v>
      </c>
      <c r="F188" s="128">
        <f t="shared" si="14"/>
        <v>1.0190000000000001</v>
      </c>
      <c r="G188" s="122">
        <f t="shared" si="15"/>
        <v>9.303979711791201E-3</v>
      </c>
      <c r="H188" s="128">
        <f t="shared" si="16"/>
        <v>1408.79</v>
      </c>
      <c r="I188" s="122">
        <f t="shared" si="17"/>
        <v>-0.13463795803463166</v>
      </c>
      <c r="J188" s="128">
        <f t="shared" si="18"/>
        <v>100.47983919572859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3.1284403669724773E-3</v>
      </c>
      <c r="F189" s="128">
        <f t="shared" si="14"/>
        <v>0.34100000000000003</v>
      </c>
      <c r="G189" s="122">
        <f t="shared" si="15"/>
        <v>3.1450157841207793E-3</v>
      </c>
      <c r="H189" s="128">
        <f t="shared" si="16"/>
        <v>476.21200000000016</v>
      </c>
      <c r="I189" s="122">
        <f t="shared" si="17"/>
        <v>-2.070738952098948E-2</v>
      </c>
      <c r="J189" s="128">
        <f t="shared" si="18"/>
        <v>99.47296235421166</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1.0724770642201835E-2</v>
      </c>
      <c r="F190" s="128">
        <f t="shared" si="14"/>
        <v>1.169</v>
      </c>
      <c r="G190" s="122">
        <f t="shared" si="15"/>
        <v>9.777318416568705E-3</v>
      </c>
      <c r="H190" s="128">
        <f t="shared" si="16"/>
        <v>1480.4620000000002</v>
      </c>
      <c r="I190" s="122">
        <f t="shared" si="17"/>
        <v>9.6788011097746027E-2</v>
      </c>
      <c r="J190" s="128">
        <f t="shared" si="18"/>
        <v>109.69030755945897</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0.54819266055045868</v>
      </c>
      <c r="F191" s="128">
        <f t="shared" si="14"/>
        <v>59.753</v>
      </c>
      <c r="G191" s="122">
        <f t="shared" si="15"/>
        <v>0.51793412275951345</v>
      </c>
      <c r="H191" s="128">
        <f t="shared" si="16"/>
        <v>78424.548999999999</v>
      </c>
      <c r="I191" s="122">
        <f t="shared" si="17"/>
        <v>0.41371728553176279</v>
      </c>
      <c r="J191" s="128">
        <f t="shared" si="18"/>
        <v>105.8421595452584</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0.14116513761467891</v>
      </c>
      <c r="F192" s="128">
        <f t="shared" si="14"/>
        <v>15.387</v>
      </c>
      <c r="G192" s="122">
        <f t="shared" si="15"/>
        <v>0.28177529091653564</v>
      </c>
      <c r="H192" s="128">
        <f t="shared" si="16"/>
        <v>42665.850999999995</v>
      </c>
      <c r="I192" s="122">
        <f t="shared" si="17"/>
        <v>-0.21258784124555019</v>
      </c>
      <c r="J192" s="128">
        <f t="shared" si="18"/>
        <v>50.098479946736454</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0.16883486238532108</v>
      </c>
      <c r="F193" s="128">
        <f t="shared" si="14"/>
        <v>18.402999999999999</v>
      </c>
      <c r="G193" s="122">
        <f t="shared" si="15"/>
        <v>0.14203656104294077</v>
      </c>
      <c r="H193" s="128">
        <f t="shared" si="16"/>
        <v>21506.892000000003</v>
      </c>
      <c r="I193" s="122">
        <f t="shared" si="17"/>
        <v>-0.29174875226453989</v>
      </c>
      <c r="J193" s="128">
        <f t="shared" si="18"/>
        <v>118.86718542437717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0.39956880733944961</v>
      </c>
      <c r="F194" s="128">
        <f t="shared" si="14"/>
        <v>43.553000000000004</v>
      </c>
      <c r="G194" s="122">
        <f t="shared" si="15"/>
        <v>0.35221096567118837</v>
      </c>
      <c r="H194" s="128">
        <f t="shared" si="16"/>
        <v>53331.08</v>
      </c>
      <c r="I194" s="122">
        <f t="shared" si="17"/>
        <v>0.488386264958725</v>
      </c>
      <c r="J194" s="128">
        <f t="shared" si="18"/>
        <v>113.44587371889858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0.29063302752293574</v>
      </c>
      <c r="F195" s="128">
        <f t="shared" si="14"/>
        <v>31.678999999999995</v>
      </c>
      <c r="G195" s="122">
        <f t="shared" si="15"/>
        <v>0.22419080294284696</v>
      </c>
      <c r="H195" s="128">
        <f t="shared" si="16"/>
        <v>33946.523000000001</v>
      </c>
      <c r="I195" s="122">
        <f t="shared" si="17"/>
        <v>0.10425780962179278</v>
      </c>
      <c r="J195" s="128">
        <f t="shared" si="18"/>
        <v>129.63646309658247</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0.29636697247706428</v>
      </c>
      <c r="F196" s="128">
        <f t="shared" si="14"/>
        <v>32.304000000000009</v>
      </c>
      <c r="G196" s="122">
        <f t="shared" si="15"/>
        <v>0.38234391551863051</v>
      </c>
      <c r="H196" s="128">
        <f t="shared" si="16"/>
        <v>57893.750999999997</v>
      </c>
      <c r="I196" s="122">
        <f t="shared" si="17"/>
        <v>-0.10805372437515964</v>
      </c>
      <c r="J196" s="128">
        <f t="shared" si="18"/>
        <v>77.513191775278344</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0.24940366972477065</v>
      </c>
      <c r="F197" s="128">
        <f t="shared" si="14"/>
        <v>27.185000000000002</v>
      </c>
      <c r="G197" s="122">
        <f t="shared" si="15"/>
        <v>0.27111731101982589</v>
      </c>
      <c r="H197" s="128">
        <f t="shared" si="16"/>
        <v>41052.040999999997</v>
      </c>
      <c r="I197" s="122">
        <f t="shared" si="17"/>
        <v>0.15620416458014402</v>
      </c>
      <c r="J197" s="128">
        <f t="shared" si="18"/>
        <v>91.991053166845774</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7.9082568807339465E-3</v>
      </c>
      <c r="F198" s="128">
        <f t="shared" si="14"/>
        <v>0.8620000000000001</v>
      </c>
      <c r="G198" s="122">
        <f t="shared" si="15"/>
        <v>7.6621405645299762E-3</v>
      </c>
      <c r="H198" s="128">
        <f t="shared" si="16"/>
        <v>1160.1859999999999</v>
      </c>
      <c r="I198" s="122">
        <f t="shared" si="17"/>
        <v>-0.24048044227406248</v>
      </c>
      <c r="J198" s="128">
        <f t="shared" si="18"/>
        <v>103.21210912448286</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0.16533027522935781</v>
      </c>
      <c r="F199" s="128">
        <f t="shared" si="14"/>
        <v>18.021000000000001</v>
      </c>
      <c r="G199" s="122">
        <f t="shared" si="15"/>
        <v>0.16948793406332141</v>
      </c>
      <c r="H199" s="128">
        <f t="shared" si="16"/>
        <v>25663.524000000001</v>
      </c>
      <c r="I199" s="122">
        <f t="shared" si="17"/>
        <v>-0.33306524287318118</v>
      </c>
      <c r="J199" s="128">
        <f t="shared" si="18"/>
        <v>97.546929309781845</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0.28092660550458715</v>
      </c>
      <c r="F200" s="128">
        <f t="shared" si="14"/>
        <v>30.620999999999999</v>
      </c>
      <c r="G200" s="122">
        <f t="shared" si="15"/>
        <v>0.16939788532406982</v>
      </c>
      <c r="H200" s="128">
        <f t="shared" si="16"/>
        <v>25649.889000000003</v>
      </c>
      <c r="I200" s="122">
        <f t="shared" si="17"/>
        <v>0.19370816096610707</v>
      </c>
      <c r="J200" s="128">
        <f t="shared" si="18"/>
        <v>165.83831903636531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8.5926605504587139E-2</v>
      </c>
      <c r="F201" s="128">
        <f t="shared" ref="F201:F264" si="20">SUMPRODUCT($K$2:$AI$2,$K201:$AI201)</f>
        <v>9.3659999999999979</v>
      </c>
      <c r="G201" s="122">
        <f t="shared" ref="G201:G264" si="21">SUMPRODUCT($K$3:$AI$3,$K201:$AI201)/$J$3</f>
        <v>7.1011537597907792E-2</v>
      </c>
      <c r="H201" s="128">
        <f t="shared" ref="H201:H264" si="22">SUMPRODUCT($K$3:$AI$3,$K201:$AI201)</f>
        <v>10752.425000000003</v>
      </c>
      <c r="I201" s="122">
        <f t="shared" ref="I201:I264" si="23">CORREL($K$4:$AI$4,$K201:$AI201)</f>
        <v>-0.15755031002713488</v>
      </c>
      <c r="J201" s="128">
        <f t="shared" si="18"/>
        <v>121.00372476249379</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0.26660550458715593</v>
      </c>
      <c r="F202" s="128">
        <f t="shared" si="20"/>
        <v>29.06</v>
      </c>
      <c r="G202" s="122">
        <f t="shared" si="21"/>
        <v>0.24230488449193621</v>
      </c>
      <c r="H202" s="128">
        <f t="shared" si="22"/>
        <v>36689.320999999996</v>
      </c>
      <c r="I202" s="122">
        <f t="shared" si="23"/>
        <v>-0.20655626991169457</v>
      </c>
      <c r="J202" s="128">
        <f t="shared" ref="J202:J265" si="24">$E202/$G202*100</f>
        <v>110.02894355438733</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0.49368807339449539</v>
      </c>
      <c r="F203" s="128">
        <f t="shared" si="20"/>
        <v>53.811999999999998</v>
      </c>
      <c r="G203" s="122">
        <f t="shared" si="21"/>
        <v>0.44434182197625111</v>
      </c>
      <c r="H203" s="128">
        <f t="shared" si="22"/>
        <v>67281.349999999991</v>
      </c>
      <c r="I203" s="122">
        <f t="shared" si="23"/>
        <v>0.4813085828283365</v>
      </c>
      <c r="J203" s="128">
        <f t="shared" si="24"/>
        <v>111.1054708284654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0.12373394495412844</v>
      </c>
      <c r="F204" s="128">
        <f t="shared" si="20"/>
        <v>13.487</v>
      </c>
      <c r="G204" s="122">
        <f t="shared" si="21"/>
        <v>0.18638124925702357</v>
      </c>
      <c r="H204" s="128">
        <f t="shared" si="22"/>
        <v>28221.475999999995</v>
      </c>
      <c r="I204" s="122">
        <f t="shared" si="23"/>
        <v>-0.14234092204849208</v>
      </c>
      <c r="J204" s="128">
        <f t="shared" si="24"/>
        <v>66.387549953320033</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2.9926605504587152E-2</v>
      </c>
      <c r="F205" s="128">
        <f t="shared" si="20"/>
        <v>3.2619999999999996</v>
      </c>
      <c r="G205" s="122">
        <f t="shared" si="21"/>
        <v>5.5588747705028467E-2</v>
      </c>
      <c r="H205" s="128">
        <f t="shared" si="22"/>
        <v>8417.1370000000006</v>
      </c>
      <c r="I205" s="122">
        <f t="shared" si="23"/>
        <v>-0.29930193362748359</v>
      </c>
      <c r="J205" s="128">
        <f t="shared" si="24"/>
        <v>53.835725286324518</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0.18495412844036696</v>
      </c>
      <c r="F206" s="128">
        <f t="shared" si="20"/>
        <v>20.16</v>
      </c>
      <c r="G206" s="122">
        <f t="shared" si="21"/>
        <v>0.11065283519792887</v>
      </c>
      <c r="H206" s="128">
        <f t="shared" si="22"/>
        <v>16754.830999999995</v>
      </c>
      <c r="I206" s="122">
        <f t="shared" si="23"/>
        <v>0.2280667538632396</v>
      </c>
      <c r="J206" s="128">
        <f t="shared" si="24"/>
        <v>167.14811519246894</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0.20038532110091739</v>
      </c>
      <c r="F207" s="128">
        <f t="shared" si="20"/>
        <v>21.841999999999995</v>
      </c>
      <c r="G207" s="122">
        <f t="shared" si="21"/>
        <v>0.13719837799997356</v>
      </c>
      <c r="H207" s="128">
        <f t="shared" si="22"/>
        <v>20774.303999999996</v>
      </c>
      <c r="I207" s="122">
        <f t="shared" si="23"/>
        <v>0.41766297600922647</v>
      </c>
      <c r="J207" s="128">
        <f t="shared" si="24"/>
        <v>146.05516772286916</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0.28449541284403673</v>
      </c>
      <c r="F208" s="128">
        <f t="shared" si="20"/>
        <v>31.01</v>
      </c>
      <c r="G208" s="122">
        <f t="shared" si="21"/>
        <v>0.25779768587618374</v>
      </c>
      <c r="H208" s="128">
        <f t="shared" si="22"/>
        <v>39035.209999999992</v>
      </c>
      <c r="I208" s="122">
        <f t="shared" si="23"/>
        <v>0.33634426662907568</v>
      </c>
      <c r="J208" s="128">
        <f t="shared" si="24"/>
        <v>110.35607704433603</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0.26083486238532116</v>
      </c>
      <c r="F209" s="128">
        <f t="shared" si="20"/>
        <v>28.431000000000004</v>
      </c>
      <c r="G209" s="122">
        <f t="shared" si="21"/>
        <v>0.32550756845289192</v>
      </c>
      <c r="H209" s="128">
        <f t="shared" si="22"/>
        <v>49287.704999999987</v>
      </c>
      <c r="I209" s="122">
        <f t="shared" si="23"/>
        <v>-0.20178171165770281</v>
      </c>
      <c r="J209" s="128">
        <f t="shared" si="24"/>
        <v>80.131735069954203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5.1871559633027517E-2</v>
      </c>
      <c r="F210" s="128">
        <f t="shared" si="20"/>
        <v>5.653999999999999</v>
      </c>
      <c r="G210" s="122">
        <f t="shared" si="21"/>
        <v>9.9043984202670743E-2</v>
      </c>
      <c r="H210" s="128">
        <f t="shared" si="22"/>
        <v>14997.041999999999</v>
      </c>
      <c r="I210" s="122">
        <f t="shared" si="23"/>
        <v>-0.37227409561673874</v>
      </c>
      <c r="J210" s="128">
        <f t="shared" si="24"/>
        <v>52.37224658378473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1.153211009174312E-2</v>
      </c>
      <c r="F211" s="128">
        <f t="shared" si="20"/>
        <v>1.2570000000000001</v>
      </c>
      <c r="G211" s="122">
        <f t="shared" si="21"/>
        <v>3.6235315484288523E-2</v>
      </c>
      <c r="H211" s="128">
        <f t="shared" si="22"/>
        <v>5486.6790000000001</v>
      </c>
      <c r="I211" s="122">
        <f t="shared" si="23"/>
        <v>-0.42989677915223523</v>
      </c>
      <c r="J211" s="128">
        <f t="shared" si="24"/>
        <v>31.825609733530246</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5.7889908256880734E-3</v>
      </c>
      <c r="F212" s="128">
        <f t="shared" si="20"/>
        <v>0.63100000000000001</v>
      </c>
      <c r="G212" s="122">
        <f t="shared" si="21"/>
        <v>3.3740235639091787E-2</v>
      </c>
      <c r="H212" s="128">
        <f t="shared" si="22"/>
        <v>5108.8789999999999</v>
      </c>
      <c r="I212" s="122">
        <f t="shared" si="23"/>
        <v>-0.35878494955076157</v>
      </c>
      <c r="J212" s="128">
        <f t="shared" si="24"/>
        <v>17.157529329702985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0.16236697247706419</v>
      </c>
      <c r="F213" s="128">
        <f t="shared" si="20"/>
        <v>17.697999999999997</v>
      </c>
      <c r="G213" s="122">
        <f t="shared" si="21"/>
        <v>0.15880297586812667</v>
      </c>
      <c r="H213" s="128">
        <f t="shared" si="22"/>
        <v>24045.629000000004</v>
      </c>
      <c r="I213" s="122">
        <f t="shared" si="23"/>
        <v>-0.21031198086358671</v>
      </c>
      <c r="J213" s="128">
        <f t="shared" si="24"/>
        <v>102.24428830093029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0.18213761467889911</v>
      </c>
      <c r="F214" s="128">
        <f t="shared" si="20"/>
        <v>19.853000000000002</v>
      </c>
      <c r="G214" s="122">
        <f t="shared" si="21"/>
        <v>0.16796368331374079</v>
      </c>
      <c r="H214" s="128">
        <f t="shared" si="22"/>
        <v>25432.725000000002</v>
      </c>
      <c r="I214" s="122">
        <f t="shared" si="23"/>
        <v>-0.1323034209418377</v>
      </c>
      <c r="J214" s="128">
        <f t="shared" si="24"/>
        <v>108.43868810538211</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3.9247706422018351E-2</v>
      </c>
      <c r="F215" s="128">
        <f t="shared" si="20"/>
        <v>4.2780000000000005</v>
      </c>
      <c r="G215" s="122">
        <f t="shared" si="21"/>
        <v>3.0785626543739845E-2</v>
      </c>
      <c r="H215" s="128">
        <f t="shared" si="22"/>
        <v>4661.4979999999996</v>
      </c>
      <c r="I215" s="122">
        <f t="shared" si="23"/>
        <v>0.19223128785286617</v>
      </c>
      <c r="J215" s="128">
        <f t="shared" si="24"/>
        <v>127.48711274807314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0.2489908256880734</v>
      </c>
      <c r="F216" s="128">
        <f t="shared" si="20"/>
        <v>27.14</v>
      </c>
      <c r="G216" s="122">
        <f t="shared" si="21"/>
        <v>0.30240027605700776</v>
      </c>
      <c r="H216" s="128">
        <f t="shared" si="22"/>
        <v>45788.845000000001</v>
      </c>
      <c r="I216" s="122">
        <f t="shared" si="23"/>
        <v>-0.20180374952190611</v>
      </c>
      <c r="J216" s="128">
        <f t="shared" si="24"/>
        <v>82.338160842529874</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0.18412844036697248</v>
      </c>
      <c r="F217" s="128">
        <f t="shared" si="20"/>
        <v>20.07</v>
      </c>
      <c r="G217" s="122">
        <f t="shared" si="21"/>
        <v>0.18597672007291077</v>
      </c>
      <c r="H217" s="128">
        <f t="shared" si="22"/>
        <v>28160.223000000005</v>
      </c>
      <c r="I217" s="122">
        <f t="shared" si="23"/>
        <v>0.15517665316667695</v>
      </c>
      <c r="J217" s="128">
        <f t="shared" si="24"/>
        <v>99.006176845567722</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0.34567889908256877</v>
      </c>
      <c r="F218" s="128">
        <f t="shared" si="20"/>
        <v>37.678999999999995</v>
      </c>
      <c r="G218" s="122">
        <f t="shared" si="21"/>
        <v>0.31305189607576378</v>
      </c>
      <c r="H218" s="128">
        <f t="shared" si="22"/>
        <v>47401.692000000003</v>
      </c>
      <c r="I218" s="122">
        <f t="shared" si="23"/>
        <v>0.23426075174294483</v>
      </c>
      <c r="J218" s="128">
        <f t="shared" si="24"/>
        <v>110.42223459298542</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0.88748623853210995</v>
      </c>
      <c r="F219" s="128">
        <f t="shared" si="20"/>
        <v>96.73599999999999</v>
      </c>
      <c r="G219" s="122">
        <f t="shared" si="21"/>
        <v>0.90033996618631884</v>
      </c>
      <c r="H219" s="128">
        <f t="shared" si="22"/>
        <v>136327.67700000003</v>
      </c>
      <c r="I219" s="122">
        <f t="shared" si="23"/>
        <v>-0.25525632302334783</v>
      </c>
      <c r="J219" s="128">
        <f t="shared" si="24"/>
        <v>98.572347320240041</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8.4743119266055031E-2</v>
      </c>
      <c r="F220" s="128">
        <f t="shared" si="20"/>
        <v>9.2369999999999983</v>
      </c>
      <c r="G220" s="122">
        <f t="shared" si="21"/>
        <v>7.406785851087716E-2</v>
      </c>
      <c r="H220" s="128">
        <f t="shared" si="22"/>
        <v>11215.206999999999</v>
      </c>
      <c r="I220" s="122">
        <f t="shared" si="23"/>
        <v>0.20333319178462433</v>
      </c>
      <c r="J220" s="128">
        <f t="shared" si="24"/>
        <v>114.41281139998149</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2.7788990825688076E-2</v>
      </c>
      <c r="F221" s="128">
        <f t="shared" si="20"/>
        <v>3.0290000000000004</v>
      </c>
      <c r="G221" s="122">
        <f t="shared" si="21"/>
        <v>2.5513003737996809E-2</v>
      </c>
      <c r="H221" s="128">
        <f t="shared" si="22"/>
        <v>3863.1280000000006</v>
      </c>
      <c r="I221" s="122">
        <f t="shared" si="23"/>
        <v>0.36114455977064425</v>
      </c>
      <c r="J221" s="128">
        <f t="shared" si="24"/>
        <v>108.92089034699437</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0.77301834862385321</v>
      </c>
      <c r="F222" s="128">
        <f t="shared" si="20"/>
        <v>84.259</v>
      </c>
      <c r="G222" s="122">
        <f t="shared" si="21"/>
        <v>0.78677292660053633</v>
      </c>
      <c r="H222" s="128">
        <f t="shared" si="22"/>
        <v>119131.58300000001</v>
      </c>
      <c r="I222" s="122">
        <f t="shared" si="23"/>
        <v>-0.17883532739534105</v>
      </c>
      <c r="J222" s="128">
        <f t="shared" si="24"/>
        <v>98.251772841738031</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0.12836697247706422</v>
      </c>
      <c r="F223" s="128">
        <f t="shared" si="20"/>
        <v>13.991999999999999</v>
      </c>
      <c r="G223" s="122">
        <f t="shared" si="21"/>
        <v>0.12174575677924686</v>
      </c>
      <c r="H223" s="128">
        <f t="shared" si="22"/>
        <v>18434.499</v>
      </c>
      <c r="I223" s="122">
        <f t="shared" si="23"/>
        <v>0.16399367076168972</v>
      </c>
      <c r="J223" s="128">
        <f t="shared" si="24"/>
        <v>105.4385597272381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9.8788990825688094E-2</v>
      </c>
      <c r="F224" s="128">
        <f t="shared" si="20"/>
        <v>10.768000000000002</v>
      </c>
      <c r="G224" s="122">
        <f t="shared" si="21"/>
        <v>9.166556155807104E-2</v>
      </c>
      <c r="H224" s="128">
        <f t="shared" si="22"/>
        <v>13879.816000000001</v>
      </c>
      <c r="I224" s="122">
        <f t="shared" si="23"/>
        <v>0.1801151807531432</v>
      </c>
      <c r="J224" s="128">
        <f t="shared" si="24"/>
        <v>107.77110743286538</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0.68961467889908246</v>
      </c>
      <c r="F225" s="128">
        <f t="shared" si="20"/>
        <v>75.167999999999992</v>
      </c>
      <c r="G225" s="122">
        <f t="shared" si="21"/>
        <v>0.72843787396478632</v>
      </c>
      <c r="H225" s="128">
        <f t="shared" si="22"/>
        <v>110298.60600000001</v>
      </c>
      <c r="I225" s="122">
        <f t="shared" si="23"/>
        <v>-0.34523252444471864</v>
      </c>
      <c r="J225" s="128">
        <f t="shared" si="24"/>
        <v>94.670349187859415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0.1402110091743119</v>
      </c>
      <c r="F226" s="128">
        <f t="shared" si="20"/>
        <v>15.282999999999998</v>
      </c>
      <c r="G226" s="122">
        <f t="shared" si="21"/>
        <v>0.12590590946915162</v>
      </c>
      <c r="H226" s="128">
        <f t="shared" si="22"/>
        <v>19064.420999999998</v>
      </c>
      <c r="I226" s="122">
        <f t="shared" si="23"/>
        <v>0.3858918418017499</v>
      </c>
      <c r="J226" s="128">
        <f t="shared" si="24"/>
        <v>111.36173811497324</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0.11764220183486236</v>
      </c>
      <c r="F227" s="128">
        <f t="shared" si="20"/>
        <v>12.822999999999997</v>
      </c>
      <c r="G227" s="122">
        <f t="shared" si="21"/>
        <v>0.10607782430094176</v>
      </c>
      <c r="H227" s="128">
        <f t="shared" si="22"/>
        <v>16062.091999999999</v>
      </c>
      <c r="I227" s="122">
        <f t="shared" si="23"/>
        <v>0.33131897631135604</v>
      </c>
      <c r="J227" s="128">
        <f t="shared" si="24"/>
        <v>110.90178612743091</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5.2724770642201851E-2</v>
      </c>
      <c r="F228" s="128">
        <f t="shared" si="20"/>
        <v>5.7470000000000017</v>
      </c>
      <c r="G228" s="122">
        <f t="shared" si="21"/>
        <v>3.9780798848221485E-2</v>
      </c>
      <c r="H228" s="128">
        <f t="shared" si="22"/>
        <v>6023.5290000000005</v>
      </c>
      <c r="I228" s="122">
        <f t="shared" si="23"/>
        <v>0.24942951156486434</v>
      </c>
      <c r="J228" s="128">
        <f t="shared" si="24"/>
        <v>132.5382399769457</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0.20434862385321101</v>
      </c>
      <c r="F229" s="128">
        <f t="shared" si="20"/>
        <v>22.274000000000001</v>
      </c>
      <c r="G229" s="122">
        <f t="shared" si="21"/>
        <v>0.19068982551612093</v>
      </c>
      <c r="H229" s="128">
        <f t="shared" si="22"/>
        <v>28873.871999999999</v>
      </c>
      <c r="I229" s="122">
        <f t="shared" si="23"/>
        <v>-1.3421657594183763E-2</v>
      </c>
      <c r="J229" s="128">
        <f t="shared" si="24"/>
        <v>107.16283540567576</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0.35328440366972486</v>
      </c>
      <c r="F230" s="128">
        <f t="shared" si="20"/>
        <v>38.50800000000001</v>
      </c>
      <c r="G230" s="122">
        <f t="shared" si="21"/>
        <v>0.38833122878389625</v>
      </c>
      <c r="H230" s="128">
        <f t="shared" si="22"/>
        <v>58800.338000000003</v>
      </c>
      <c r="I230" s="122">
        <f t="shared" si="23"/>
        <v>-0.15485124432672828</v>
      </c>
      <c r="J230" s="128">
        <f t="shared" si="24"/>
        <v>90.975017583848569</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0.35192660550458726</v>
      </c>
      <c r="F231" s="128">
        <f t="shared" si="20"/>
        <v>38.360000000000014</v>
      </c>
      <c r="G231" s="122">
        <f t="shared" si="21"/>
        <v>0.34146339272741671</v>
      </c>
      <c r="H231" s="128">
        <f t="shared" si="22"/>
        <v>51703.703999999983</v>
      </c>
      <c r="I231" s="122">
        <f t="shared" si="23"/>
        <v>0.14840447617962244</v>
      </c>
      <c r="J231" s="128">
        <f t="shared" si="24"/>
        <v>103.06422679561528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9.0431192660550469E-2</v>
      </c>
      <c r="F232" s="128">
        <f t="shared" si="20"/>
        <v>9.8570000000000011</v>
      </c>
      <c r="G232" s="122">
        <f t="shared" si="21"/>
        <v>7.9690340646422483E-2</v>
      </c>
      <c r="H232" s="128">
        <f t="shared" si="22"/>
        <v>12066.552</v>
      </c>
      <c r="I232" s="122">
        <f t="shared" si="23"/>
        <v>7.6309590808782994E-3</v>
      </c>
      <c r="J232" s="128">
        <f t="shared" si="24"/>
        <v>113.47823578993595</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0.10023853211009173</v>
      </c>
      <c r="F233" s="128">
        <f t="shared" si="20"/>
        <v>10.925999999999998</v>
      </c>
      <c r="G233" s="122">
        <f t="shared" si="21"/>
        <v>0.13070603230791583</v>
      </c>
      <c r="H233" s="128">
        <f t="shared" si="22"/>
        <v>19791.245999999999</v>
      </c>
      <c r="I233" s="122">
        <f t="shared" si="23"/>
        <v>-0.37455651905552723</v>
      </c>
      <c r="J233" s="128">
        <f t="shared" si="24"/>
        <v>76.690058094603401</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0.25809174311926608</v>
      </c>
      <c r="F234" s="128">
        <f t="shared" si="20"/>
        <v>28.132000000000001</v>
      </c>
      <c r="G234" s="122">
        <f t="shared" si="21"/>
        <v>0.2888651415287482</v>
      </c>
      <c r="H234" s="128">
        <f t="shared" si="22"/>
        <v>43739.381999999998</v>
      </c>
      <c r="I234" s="122">
        <f t="shared" si="23"/>
        <v>-0.33705910384996735</v>
      </c>
      <c r="J234" s="128">
        <f t="shared" si="24"/>
        <v>89.346794062232149</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0.13492660550458715</v>
      </c>
      <c r="F235" s="128">
        <f t="shared" si="20"/>
        <v>14.707000000000001</v>
      </c>
      <c r="G235" s="122">
        <f t="shared" si="21"/>
        <v>0.13273674199896976</v>
      </c>
      <c r="H235" s="128">
        <f t="shared" si="22"/>
        <v>20098.732000000004</v>
      </c>
      <c r="I235" s="122">
        <f t="shared" si="23"/>
        <v>0.26802777769945413</v>
      </c>
      <c r="J235" s="128">
        <f t="shared" si="24"/>
        <v>101.64977946018472</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9.1577981651376178E-2</v>
      </c>
      <c r="F236" s="128">
        <f t="shared" si="20"/>
        <v>9.9820000000000029</v>
      </c>
      <c r="G236" s="122">
        <f t="shared" si="21"/>
        <v>0.10259603217583116</v>
      </c>
      <c r="H236" s="128">
        <f t="shared" si="22"/>
        <v>15534.886000000002</v>
      </c>
      <c r="I236" s="122">
        <f t="shared" si="23"/>
        <v>-0.35282102209618049</v>
      </c>
      <c r="J236" s="128">
        <f t="shared" si="24"/>
        <v>89.260744016326072</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7.3660550458715585E-2</v>
      </c>
      <c r="F237" s="128">
        <f t="shared" si="20"/>
        <v>8.0289999999999981</v>
      </c>
      <c r="G237" s="122">
        <f t="shared" si="21"/>
        <v>6.7008083583193559E-2</v>
      </c>
      <c r="H237" s="128">
        <f t="shared" si="22"/>
        <v>10146.230000000001</v>
      </c>
      <c r="I237" s="122">
        <f t="shared" si="23"/>
        <v>0.28623508121367458</v>
      </c>
      <c r="J237" s="128">
        <f t="shared" si="24"/>
        <v>109.92785723719838</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0.21736697247706416</v>
      </c>
      <c r="F238" s="128">
        <f t="shared" si="20"/>
        <v>23.692999999999994</v>
      </c>
      <c r="G238" s="122">
        <f t="shared" si="21"/>
        <v>0.17782838235876844</v>
      </c>
      <c r="H238" s="128">
        <f t="shared" si="22"/>
        <v>26926.418000000001</v>
      </c>
      <c r="I238" s="122">
        <f t="shared" si="23"/>
        <v>0.33916522280131822</v>
      </c>
      <c r="J238" s="128">
        <f t="shared" si="24"/>
        <v>122.23412797993443</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0.1239908256880734</v>
      </c>
      <c r="F239" s="128">
        <f t="shared" si="20"/>
        <v>13.515000000000001</v>
      </c>
      <c r="G239" s="122">
        <f t="shared" si="21"/>
        <v>0.10042827140762658</v>
      </c>
      <c r="H239" s="128">
        <f t="shared" si="22"/>
        <v>15206.648000000003</v>
      </c>
      <c r="I239" s="122">
        <f t="shared" si="23"/>
        <v>0.42477113200638528</v>
      </c>
      <c r="J239" s="128">
        <f t="shared" si="24"/>
        <v>123.46207293044922</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3.483486238532111E-2</v>
      </c>
      <c r="F240" s="128">
        <f t="shared" si="20"/>
        <v>3.797000000000001</v>
      </c>
      <c r="G240" s="122">
        <f t="shared" si="21"/>
        <v>5.6017732369995646E-2</v>
      </c>
      <c r="H240" s="128">
        <f t="shared" si="22"/>
        <v>8482.0930000000008</v>
      </c>
      <c r="I240" s="122">
        <f t="shared" si="23"/>
        <v>-0.34971566572966445</v>
      </c>
      <c r="J240" s="128">
        <f t="shared" si="24"/>
        <v>62.185420422300851</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0.19160550458715597</v>
      </c>
      <c r="F241" s="128">
        <f t="shared" si="20"/>
        <v>20.885000000000002</v>
      </c>
      <c r="G241" s="122">
        <f t="shared" si="21"/>
        <v>0.24757276545721116</v>
      </c>
      <c r="H241" s="128">
        <f t="shared" si="22"/>
        <v>37486.972999999998</v>
      </c>
      <c r="I241" s="122">
        <f t="shared" si="23"/>
        <v>-0.30827771693945671</v>
      </c>
      <c r="J241" s="128">
        <f t="shared" si="24"/>
        <v>77.393611624971641</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0.26107339449541278</v>
      </c>
      <c r="F242" s="128">
        <f t="shared" si="20"/>
        <v>28.456999999999994</v>
      </c>
      <c r="G242" s="122">
        <f t="shared" si="21"/>
        <v>0.27278869090861058</v>
      </c>
      <c r="H242" s="128">
        <f t="shared" si="22"/>
        <v>41305.117999999995</v>
      </c>
      <c r="I242" s="122">
        <f t="shared" si="23"/>
        <v>-0.16608619240742162</v>
      </c>
      <c r="J242" s="128">
        <f t="shared" si="24"/>
        <v>95.705358468426155</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0.22899082568807333</v>
      </c>
      <c r="F243" s="128">
        <f t="shared" si="20"/>
        <v>24.959999999999994</v>
      </c>
      <c r="G243" s="122">
        <f t="shared" si="21"/>
        <v>0.20663275832463782</v>
      </c>
      <c r="H243" s="128">
        <f t="shared" si="22"/>
        <v>31287.919000000009</v>
      </c>
      <c r="I243" s="122">
        <f t="shared" si="23"/>
        <v>0.43234338107014847</v>
      </c>
      <c r="J243" s="128">
        <f t="shared" si="24"/>
        <v>110.82019498975524</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0.16222018348623848</v>
      </c>
      <c r="F244" s="128">
        <f t="shared" si="20"/>
        <v>17.681999999999995</v>
      </c>
      <c r="G244" s="122">
        <f t="shared" si="21"/>
        <v>0.12525027407573736</v>
      </c>
      <c r="H244" s="128">
        <f t="shared" si="22"/>
        <v>18965.145999999997</v>
      </c>
      <c r="I244" s="122">
        <f t="shared" si="23"/>
        <v>0.2529556459785271</v>
      </c>
      <c r="J244" s="128">
        <f t="shared" si="24"/>
        <v>129.51682915132454</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0.12108256880733945</v>
      </c>
      <c r="F245" s="128">
        <f t="shared" si="20"/>
        <v>13.198</v>
      </c>
      <c r="G245" s="122">
        <f t="shared" si="21"/>
        <v>9.1525162133960322E-2</v>
      </c>
      <c r="H245" s="128">
        <f t="shared" si="22"/>
        <v>13858.557000000004</v>
      </c>
      <c r="I245" s="122">
        <f t="shared" si="23"/>
        <v>0.19092123520803009</v>
      </c>
      <c r="J245" s="128">
        <f t="shared" si="24"/>
        <v>132.29429589003905</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5.1706422018348616E-2</v>
      </c>
      <c r="F246" s="128">
        <f t="shared" si="20"/>
        <v>5.6359999999999992</v>
      </c>
      <c r="G246" s="122">
        <f t="shared" si="21"/>
        <v>6.4017950309738614E-2</v>
      </c>
      <c r="H246" s="128">
        <f t="shared" si="22"/>
        <v>9693.4700000000012</v>
      </c>
      <c r="I246" s="122">
        <f t="shared" si="23"/>
        <v>-0.38572720408042116</v>
      </c>
      <c r="J246" s="128">
        <f t="shared" si="24"/>
        <v>80.768630935818749</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0.19685321100917427</v>
      </c>
      <c r="F247" s="128">
        <f t="shared" si="20"/>
        <v>21.456999999999997</v>
      </c>
      <c r="G247" s="122">
        <f t="shared" si="21"/>
        <v>0.21297238109075536</v>
      </c>
      <c r="H247" s="128">
        <f t="shared" si="22"/>
        <v>32247.851999999995</v>
      </c>
      <c r="I247" s="122">
        <f t="shared" si="23"/>
        <v>-0.2226279104306039</v>
      </c>
      <c r="J247" s="128">
        <f t="shared" si="24"/>
        <v>92.43133311510843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0.16013761467889909</v>
      </c>
      <c r="F248" s="128">
        <f t="shared" si="20"/>
        <v>17.455000000000002</v>
      </c>
      <c r="G248" s="122">
        <f t="shared" si="21"/>
        <v>0.14996102180718276</v>
      </c>
      <c r="H248" s="128">
        <f t="shared" si="22"/>
        <v>22706.797999999999</v>
      </c>
      <c r="I248" s="122">
        <f t="shared" si="23"/>
        <v>0.4065103560107689</v>
      </c>
      <c r="J248" s="128">
        <f t="shared" si="24"/>
        <v>106.7861586624831</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5.4504587155963298E-2</v>
      </c>
      <c r="F249" s="128">
        <f t="shared" si="20"/>
        <v>5.9409999999999998</v>
      </c>
      <c r="G249" s="122">
        <f t="shared" si="21"/>
        <v>5.4834946967995873E-2</v>
      </c>
      <c r="H249" s="128">
        <f t="shared" si="22"/>
        <v>8302.9979999999996</v>
      </c>
      <c r="I249" s="122">
        <f t="shared" si="23"/>
        <v>-0.15413045585554605</v>
      </c>
      <c r="J249" s="128">
        <f t="shared" si="24"/>
        <v>99.397537828886044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0.13487155963302752</v>
      </c>
      <c r="F250" s="128">
        <f t="shared" si="20"/>
        <v>14.701000000000001</v>
      </c>
      <c r="G250" s="122">
        <f t="shared" si="21"/>
        <v>0.15174656249587234</v>
      </c>
      <c r="H250" s="128">
        <f t="shared" si="22"/>
        <v>22977.161</v>
      </c>
      <c r="I250" s="122">
        <f t="shared" si="23"/>
        <v>-2.3199004257670928E-2</v>
      </c>
      <c r="J250" s="128">
        <f t="shared" si="24"/>
        <v>88.879482615427392</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6.5266055045871546E-2</v>
      </c>
      <c r="F251" s="128">
        <f t="shared" si="20"/>
        <v>7.113999999999999</v>
      </c>
      <c r="G251" s="122">
        <f t="shared" si="21"/>
        <v>7.4581251898717463E-2</v>
      </c>
      <c r="H251" s="128">
        <f t="shared" si="22"/>
        <v>11292.944000000001</v>
      </c>
      <c r="I251" s="122">
        <f t="shared" si="23"/>
        <v>-0.41181335159258375</v>
      </c>
      <c r="J251" s="128">
        <f t="shared" si="24"/>
        <v>87.51000202370416</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0.10087155963302752</v>
      </c>
      <c r="F252" s="128">
        <f t="shared" si="20"/>
        <v>10.994999999999999</v>
      </c>
      <c r="G252" s="122">
        <f t="shared" si="21"/>
        <v>8.4248556974732214E-2</v>
      </c>
      <c r="H252" s="128">
        <f t="shared" si="22"/>
        <v>12756.748000000001</v>
      </c>
      <c r="I252" s="122">
        <f t="shared" si="23"/>
        <v>0.35572235557881315</v>
      </c>
      <c r="J252" s="128">
        <f t="shared" si="24"/>
        <v>119.73090490236035</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0.15501834862385319</v>
      </c>
      <c r="F253" s="128">
        <f t="shared" si="20"/>
        <v>16.896999999999998</v>
      </c>
      <c r="G253" s="122">
        <f t="shared" si="21"/>
        <v>0.13227896947522752</v>
      </c>
      <c r="H253" s="128">
        <f t="shared" si="22"/>
        <v>20029.417000000001</v>
      </c>
      <c r="I253" s="122">
        <f t="shared" si="23"/>
        <v>0.47120634066784323</v>
      </c>
      <c r="J253" s="128">
        <f t="shared" si="24"/>
        <v>117.19047195395953</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4.5825688073394488E-2</v>
      </c>
      <c r="F254" s="128">
        <f t="shared" si="20"/>
        <v>4.9949999999999992</v>
      </c>
      <c r="G254" s="122">
        <f t="shared" si="21"/>
        <v>4.8391565071523861E-2</v>
      </c>
      <c r="H254" s="128">
        <f t="shared" si="22"/>
        <v>7327.3540000000003</v>
      </c>
      <c r="I254" s="122">
        <f t="shared" si="23"/>
        <v>-0.37383892200732516</v>
      </c>
      <c r="J254" s="128">
        <f t="shared" si="24"/>
        <v>94.697677179200653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3.4376146788990827E-2</v>
      </c>
      <c r="F255" s="128">
        <f t="shared" si="20"/>
        <v>3.7469999999999999</v>
      </c>
      <c r="G255" s="122">
        <f t="shared" si="21"/>
        <v>2.65688557503071E-2</v>
      </c>
      <c r="H255" s="128">
        <f t="shared" si="22"/>
        <v>4023.0030000000006</v>
      </c>
      <c r="I255" s="122">
        <f t="shared" si="23"/>
        <v>0.1453393776798185</v>
      </c>
      <c r="J255" s="128">
        <f t="shared" si="24"/>
        <v>129.38512336419865</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0.16877981651376145</v>
      </c>
      <c r="F256" s="128">
        <f t="shared" si="20"/>
        <v>18.396999999999998</v>
      </c>
      <c r="G256" s="122">
        <f t="shared" si="21"/>
        <v>0.22709924183386387</v>
      </c>
      <c r="H256" s="128">
        <f t="shared" si="22"/>
        <v>34386.913</v>
      </c>
      <c r="I256" s="122">
        <f t="shared" si="23"/>
        <v>-0.40649053098003451</v>
      </c>
      <c r="J256" s="128">
        <f t="shared" si="24"/>
        <v>74.31985027815881</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9.370642201834864E-2</v>
      </c>
      <c r="F257" s="128">
        <f t="shared" si="20"/>
        <v>10.214000000000002</v>
      </c>
      <c r="G257" s="122">
        <f t="shared" si="21"/>
        <v>9.9086489056783175E-2</v>
      </c>
      <c r="H257" s="128">
        <f t="shared" si="22"/>
        <v>15003.477999999996</v>
      </c>
      <c r="I257" s="122">
        <f t="shared" si="23"/>
        <v>5.0477799002505243E-2</v>
      </c>
      <c r="J257" s="128">
        <f t="shared" si="24"/>
        <v>94.570332353433784</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8.6422018348623855E-2</v>
      </c>
      <c r="F258" s="128">
        <f t="shared" si="20"/>
        <v>9.42</v>
      </c>
      <c r="G258" s="122">
        <f t="shared" si="21"/>
        <v>8.7828587090042126E-2</v>
      </c>
      <c r="H258" s="128">
        <f t="shared" si="22"/>
        <v>13298.828999999998</v>
      </c>
      <c r="I258" s="122">
        <f t="shared" si="23"/>
        <v>-1.725671615993974E-2</v>
      </c>
      <c r="J258" s="128">
        <f t="shared" si="24"/>
        <v>98.398506923518809</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0.39626605504587153</v>
      </c>
      <c r="F259" s="128">
        <f t="shared" si="20"/>
        <v>43.192999999999998</v>
      </c>
      <c r="G259" s="122">
        <f t="shared" si="21"/>
        <v>0.36968509688412204</v>
      </c>
      <c r="H259" s="128">
        <f t="shared" si="22"/>
        <v>55976.977999999996</v>
      </c>
      <c r="I259" s="122">
        <f t="shared" si="23"/>
        <v>0.48382258858574162</v>
      </c>
      <c r="J259" s="128">
        <f t="shared" si="24"/>
        <v>107.19016221800288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0.25454128440366969</v>
      </c>
      <c r="F260" s="128">
        <f t="shared" si="20"/>
        <v>27.744999999999994</v>
      </c>
      <c r="G260" s="122">
        <f t="shared" si="21"/>
        <v>0.21633355347448791</v>
      </c>
      <c r="H260" s="128">
        <f t="shared" si="22"/>
        <v>32756.794000000009</v>
      </c>
      <c r="I260" s="122">
        <f t="shared" si="23"/>
        <v>0.23209988651284633</v>
      </c>
      <c r="J260" s="128">
        <f t="shared" si="24"/>
        <v>117.66149093172807</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0.89321100917431184</v>
      </c>
      <c r="F261" s="128">
        <f t="shared" si="20"/>
        <v>97.359999999999985</v>
      </c>
      <c r="G261" s="122">
        <f t="shared" si="21"/>
        <v>0.9117802903221548</v>
      </c>
      <c r="H261" s="128">
        <f t="shared" si="22"/>
        <v>138059.94800000003</v>
      </c>
      <c r="I261" s="122">
        <f t="shared" si="23"/>
        <v>-0.25840689614402024</v>
      </c>
      <c r="J261" s="128">
        <f t="shared" si="24"/>
        <v>97.963403975174543</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0.85082568807339476</v>
      </c>
      <c r="F262" s="128">
        <f t="shared" si="20"/>
        <v>92.740000000000023</v>
      </c>
      <c r="G262" s="122">
        <f t="shared" si="21"/>
        <v>0.87416902217701997</v>
      </c>
      <c r="H262" s="128">
        <f t="shared" si="22"/>
        <v>132364.92500000002</v>
      </c>
      <c r="I262" s="122">
        <f t="shared" si="23"/>
        <v>-0.30641416963347695</v>
      </c>
      <c r="J262" s="128">
        <f t="shared" si="24"/>
        <v>97.329654390464299</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0.92202752293577994</v>
      </c>
      <c r="F263" s="128">
        <f t="shared" si="20"/>
        <v>100.50100000000002</v>
      </c>
      <c r="G263" s="122">
        <f t="shared" si="21"/>
        <v>0.93684555336882025</v>
      </c>
      <c r="H263" s="128">
        <f t="shared" si="22"/>
        <v>141855.28000000003</v>
      </c>
      <c r="I263" s="122">
        <f t="shared" si="23"/>
        <v>-0.25528640049205853</v>
      </c>
      <c r="J263" s="128">
        <f t="shared" si="24"/>
        <v>98.418305943839314</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0.9040550458715596</v>
      </c>
      <c r="F264" s="128">
        <f t="shared" si="20"/>
        <v>98.542000000000002</v>
      </c>
      <c r="G264" s="122">
        <f t="shared" si="21"/>
        <v>0.92392277668441003</v>
      </c>
      <c r="H264" s="128">
        <f t="shared" si="22"/>
        <v>139898.53899999999</v>
      </c>
      <c r="I264" s="122">
        <f t="shared" si="23"/>
        <v>-0.20629121821750446</v>
      </c>
      <c r="J264" s="128">
        <f t="shared" si="24"/>
        <v>97.849632965630761</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0.88228440366972483</v>
      </c>
      <c r="F265" s="128">
        <f t="shared" ref="F265:F328" si="26">SUMPRODUCT($K$2:$AI$2,$K265:$AI265)</f>
        <v>96.169000000000011</v>
      </c>
      <c r="G265" s="122">
        <f t="shared" ref="G265:G328" si="27">SUMPRODUCT($K$3:$AI$3,$K265:$AI265)/$J$3</f>
        <v>0.90253477789958925</v>
      </c>
      <c r="H265" s="128">
        <f t="shared" ref="H265:H328" si="28">SUMPRODUCT($K$3:$AI$3,$K265:$AI265)</f>
        <v>136660.011</v>
      </c>
      <c r="I265" s="122">
        <f t="shared" ref="I265:I328" si="29">CORREL($K$4:$AI$4,$K265:$AI265)</f>
        <v>-0.33841419187297983</v>
      </c>
      <c r="J265" s="128">
        <f t="shared" si="24"/>
        <v>97.756277683061498</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0.83916513761467915</v>
      </c>
      <c r="F266" s="128">
        <f t="shared" si="26"/>
        <v>91.469000000000023</v>
      </c>
      <c r="G266" s="122">
        <f t="shared" si="27"/>
        <v>0.86194383098442717</v>
      </c>
      <c r="H266" s="128">
        <f t="shared" si="28"/>
        <v>130513.81099999999</v>
      </c>
      <c r="I266" s="122">
        <f t="shared" si="29"/>
        <v>-0.38422637261390669</v>
      </c>
      <c r="J266" s="128">
        <f t="shared" ref="J266:J329" si="30">$E266/$G266*100</f>
        <v>97.357287963447405</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0.84958715596330292</v>
      </c>
      <c r="F267" s="128">
        <f t="shared" si="26"/>
        <v>92.605000000000018</v>
      </c>
      <c r="G267" s="122">
        <f t="shared" si="27"/>
        <v>0.86912814196462784</v>
      </c>
      <c r="H267" s="128">
        <f t="shared" si="28"/>
        <v>131601.64500000002</v>
      </c>
      <c r="I267" s="122">
        <f t="shared" si="29"/>
        <v>-0.3833822343319363</v>
      </c>
      <c r="J267" s="128">
        <f t="shared" si="30"/>
        <v>97.751656509803794</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0.76250458715596348</v>
      </c>
      <c r="F268" s="128">
        <f t="shared" si="26"/>
        <v>83.113000000000014</v>
      </c>
      <c r="G268" s="122">
        <f t="shared" si="27"/>
        <v>0.78982208852316105</v>
      </c>
      <c r="H268" s="128">
        <f t="shared" si="28"/>
        <v>119593.281</v>
      </c>
      <c r="I268" s="122">
        <f t="shared" si="29"/>
        <v>-0.39003664858534476</v>
      </c>
      <c r="J268" s="128">
        <f t="shared" si="30"/>
        <v>96.541309522214448</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0.60865137614678888</v>
      </c>
      <c r="F269" s="128">
        <f t="shared" si="26"/>
        <v>66.342999999999989</v>
      </c>
      <c r="G269" s="122">
        <f t="shared" si="27"/>
        <v>0.66284301734272011</v>
      </c>
      <c r="H269" s="128">
        <f t="shared" si="28"/>
        <v>100366.364</v>
      </c>
      <c r="I269" s="122">
        <f t="shared" si="29"/>
        <v>-0.37996505062637997</v>
      </c>
      <c r="J269" s="128">
        <f t="shared" si="30"/>
        <v>91.824362665359175</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0.5233761467889908</v>
      </c>
      <c r="F270" s="128">
        <f t="shared" si="26"/>
        <v>57.048000000000002</v>
      </c>
      <c r="G270" s="122">
        <f t="shared" si="27"/>
        <v>0.5773599902257327</v>
      </c>
      <c r="H270" s="128">
        <f t="shared" si="28"/>
        <v>87422.694999999992</v>
      </c>
      <c r="I270" s="122">
        <f t="shared" si="29"/>
        <v>-0.3784110835867236</v>
      </c>
      <c r="J270" s="128">
        <f t="shared" si="30"/>
        <v>90.649881468988596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0.36113761467889904</v>
      </c>
      <c r="F271" s="128">
        <f t="shared" si="26"/>
        <v>39.363999999999997</v>
      </c>
      <c r="G271" s="122">
        <f t="shared" si="27"/>
        <v>0.43638062845896786</v>
      </c>
      <c r="H271" s="128">
        <f t="shared" si="28"/>
        <v>66075.881999999998</v>
      </c>
      <c r="I271" s="122">
        <f t="shared" si="29"/>
        <v>-0.3173347245542732</v>
      </c>
      <c r="J271" s="128">
        <f t="shared" si="30"/>
        <v>82.757480769533331</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0.29291743119266056</v>
      </c>
      <c r="F272" s="128">
        <f t="shared" si="26"/>
        <v>31.928000000000001</v>
      </c>
      <c r="G272" s="122">
        <f t="shared" si="27"/>
        <v>0.36624524825318</v>
      </c>
      <c r="H272" s="128">
        <f t="shared" si="28"/>
        <v>55456.123000000007</v>
      </c>
      <c r="I272" s="122">
        <f t="shared" si="29"/>
        <v>-0.38036047679297325</v>
      </c>
      <c r="J272" s="128">
        <f t="shared" si="30"/>
        <v>79.978493260934002</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0.12990825688073396</v>
      </c>
      <c r="F273" s="128">
        <f t="shared" si="26"/>
        <v>14.16</v>
      </c>
      <c r="G273" s="122">
        <f t="shared" si="27"/>
        <v>0.17860721974930327</v>
      </c>
      <c r="H273" s="128">
        <f t="shared" si="28"/>
        <v>27044.348000000002</v>
      </c>
      <c r="I273" s="122">
        <f t="shared" si="29"/>
        <v>-0.36205348905527607</v>
      </c>
      <c r="J273" s="128">
        <f t="shared" si="30"/>
        <v>72.734045725069691</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5.96605504587156E-2</v>
      </c>
      <c r="F274" s="128">
        <f t="shared" si="26"/>
        <v>6.5030000000000001</v>
      </c>
      <c r="G274" s="122">
        <f t="shared" si="27"/>
        <v>6.5682481607206536E-2</v>
      </c>
      <c r="H274" s="128">
        <f t="shared" si="28"/>
        <v>9945.5099999999984</v>
      </c>
      <c r="I274" s="122">
        <f t="shared" si="29"/>
        <v>-0.39925821609195422</v>
      </c>
      <c r="J274" s="128">
        <f t="shared" si="30"/>
        <v>90.831754523979157</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0.64627522935779824</v>
      </c>
      <c r="F275" s="128">
        <f t="shared" si="26"/>
        <v>70.444000000000003</v>
      </c>
      <c r="G275" s="122">
        <f t="shared" si="27"/>
        <v>0.66553061723176909</v>
      </c>
      <c r="H275" s="128">
        <f t="shared" si="28"/>
        <v>100773.31500000002</v>
      </c>
      <c r="I275" s="122">
        <f t="shared" si="29"/>
        <v>0.33904819762741056</v>
      </c>
      <c r="J275" s="128">
        <f t="shared" si="30"/>
        <v>97.106761526004263</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7.5018348623853204E-2</v>
      </c>
      <c r="F276" s="128">
        <f t="shared" si="26"/>
        <v>8.1769999999999996</v>
      </c>
      <c r="G276" s="122">
        <f t="shared" si="27"/>
        <v>6.0048488290692009E-2</v>
      </c>
      <c r="H276" s="128">
        <f t="shared" si="28"/>
        <v>9092.4220000000023</v>
      </c>
      <c r="I276" s="122">
        <f t="shared" si="29"/>
        <v>-6.9211736879315575E-2</v>
      </c>
      <c r="J276" s="128">
        <f t="shared" si="30"/>
        <v>124.92962064372509</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3.4467889908256881E-2</v>
      </c>
      <c r="F277" s="128">
        <f t="shared" si="26"/>
        <v>3.7570000000000001</v>
      </c>
      <c r="G277" s="122">
        <f t="shared" si="27"/>
        <v>3.3939029705847383E-2</v>
      </c>
      <c r="H277" s="128">
        <f t="shared" si="28"/>
        <v>5138.9799999999996</v>
      </c>
      <c r="I277" s="122">
        <f t="shared" si="29"/>
        <v>-0.3045373068457855</v>
      </c>
      <c r="J277" s="128">
        <f t="shared" si="30"/>
        <v>101.55826553379154</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0.14455045871559635</v>
      </c>
      <c r="F278" s="128">
        <f t="shared" si="26"/>
        <v>15.756000000000002</v>
      </c>
      <c r="G278" s="122">
        <f t="shared" si="27"/>
        <v>0.12217639910710747</v>
      </c>
      <c r="H278" s="128">
        <f t="shared" si="28"/>
        <v>18499.705999999998</v>
      </c>
      <c r="I278" s="122">
        <f t="shared" si="29"/>
        <v>5.1077958775087307E-2</v>
      </c>
      <c r="J278" s="128">
        <f t="shared" si="30"/>
        <v>118.31291458252456</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1.0082568807339451E-2</v>
      </c>
      <c r="F279" s="128">
        <f t="shared" si="26"/>
        <v>1.0990000000000002</v>
      </c>
      <c r="G279" s="122">
        <f t="shared" si="27"/>
        <v>9.893434069925636E-3</v>
      </c>
      <c r="H279" s="128">
        <f t="shared" si="28"/>
        <v>1498.0439999999999</v>
      </c>
      <c r="I279" s="122">
        <f t="shared" si="29"/>
        <v>7.5020008003557237E-2</v>
      </c>
      <c r="J279" s="128">
        <f t="shared" si="30"/>
        <v>101.91171979392628</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2.9724770642201834E-2</v>
      </c>
      <c r="F280" s="128">
        <f t="shared" si="26"/>
        <v>3.2399999999999998</v>
      </c>
      <c r="G280" s="122">
        <f t="shared" si="27"/>
        <v>4.2596553910367332E-2</v>
      </c>
      <c r="H280" s="128">
        <f t="shared" si="28"/>
        <v>6449.8850000000002</v>
      </c>
      <c r="I280" s="122">
        <f t="shared" si="29"/>
        <v>-0.2614946910037993</v>
      </c>
      <c r="J280" s="128">
        <f t="shared" si="30"/>
        <v>69.782101868497136</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0.24886238532110089</v>
      </c>
      <c r="F281" s="128">
        <f t="shared" si="26"/>
        <v>27.125999999999998</v>
      </c>
      <c r="G281" s="122">
        <f t="shared" si="27"/>
        <v>0.1862280442219551</v>
      </c>
      <c r="H281" s="128">
        <f t="shared" si="28"/>
        <v>28198.277999999998</v>
      </c>
      <c r="I281" s="122">
        <f t="shared" si="29"/>
        <v>-0.12744186102812427</v>
      </c>
      <c r="J281" s="128">
        <f t="shared" si="30"/>
        <v>133.63314121717099</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0.4196055045871559</v>
      </c>
      <c r="F282" s="128">
        <f t="shared" si="26"/>
        <v>45.736999999999995</v>
      </c>
      <c r="G282" s="122">
        <f t="shared" si="27"/>
        <v>0.39956829439036307</v>
      </c>
      <c r="H282" s="128">
        <f t="shared" si="28"/>
        <v>60501.831999999995</v>
      </c>
      <c r="I282" s="122">
        <f t="shared" si="29"/>
        <v>0.2356714429886029</v>
      </c>
      <c r="J282" s="128">
        <f t="shared" si="30"/>
        <v>105.01471475041942</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0.26756880733944954</v>
      </c>
      <c r="F283" s="128">
        <f t="shared" si="26"/>
        <v>29.165000000000003</v>
      </c>
      <c r="G283" s="122">
        <f t="shared" si="27"/>
        <v>0.32095333447806729</v>
      </c>
      <c r="H283" s="128">
        <f t="shared" si="28"/>
        <v>48598.111999999994</v>
      </c>
      <c r="I283" s="122">
        <f t="shared" si="29"/>
        <v>8.8118749238187716E-2</v>
      </c>
      <c r="J283" s="128">
        <f t="shared" si="30"/>
        <v>83.366888141096467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6.376146788990826E-2</v>
      </c>
      <c r="F284" s="128">
        <f t="shared" si="26"/>
        <v>6.9500000000000011</v>
      </c>
      <c r="G284" s="122">
        <f t="shared" si="27"/>
        <v>9.3191073716466996E-2</v>
      </c>
      <c r="H284" s="128">
        <f t="shared" si="28"/>
        <v>14110.805999999999</v>
      </c>
      <c r="I284" s="122">
        <f t="shared" si="29"/>
        <v>-7.6027079904992537E-2</v>
      </c>
      <c r="J284" s="128">
        <f t="shared" si="30"/>
        <v>68.420145135253989</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0.11357798165137614</v>
      </c>
      <c r="F285" s="128">
        <f t="shared" si="26"/>
        <v>12.379999999999999</v>
      </c>
      <c r="G285" s="122">
        <f t="shared" si="27"/>
        <v>0.13409386598687076</v>
      </c>
      <c r="H285" s="128">
        <f t="shared" si="28"/>
        <v>20304.224999999999</v>
      </c>
      <c r="I285" s="122">
        <f t="shared" si="29"/>
        <v>-3.3663696217142873E-2</v>
      </c>
      <c r="J285" s="128">
        <f t="shared" si="30"/>
        <v>84.700355840659142</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1.4880733944954127E-2</v>
      </c>
      <c r="F286" s="128">
        <f t="shared" si="26"/>
        <v>1.6219999999999999</v>
      </c>
      <c r="G286" s="122">
        <f t="shared" si="27"/>
        <v>1.5797249996697883E-2</v>
      </c>
      <c r="H286" s="128">
        <f t="shared" si="28"/>
        <v>2391.9879999999998</v>
      </c>
      <c r="I286" s="122">
        <f t="shared" si="29"/>
        <v>-0.12230735583793349</v>
      </c>
      <c r="J286" s="128">
        <f t="shared" si="30"/>
        <v>94.198255696812197</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0.98511926605504596</v>
      </c>
      <c r="F287" s="128">
        <f t="shared" si="26"/>
        <v>107.37800000000001</v>
      </c>
      <c r="G287" s="122">
        <f t="shared" si="27"/>
        <v>0.98420275000330204</v>
      </c>
      <c r="H287" s="128">
        <f t="shared" si="28"/>
        <v>149026.01199999999</v>
      </c>
      <c r="I287" s="122">
        <f t="shared" si="29"/>
        <v>0.12230735583793623</v>
      </c>
      <c r="J287" s="128">
        <f t="shared" si="30"/>
        <v>100.09312268754998</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0.18175229357798164</v>
      </c>
      <c r="F288" s="128">
        <f t="shared" si="26"/>
        <v>19.811</v>
      </c>
      <c r="G288" s="122">
        <f t="shared" si="27"/>
        <v>0.17997316039044234</v>
      </c>
      <c r="H288" s="128">
        <f t="shared" si="28"/>
        <v>27251.175999999999</v>
      </c>
      <c r="I288" s="122">
        <f t="shared" si="29"/>
        <v>-0.39597455197165765</v>
      </c>
      <c r="J288" s="128">
        <f t="shared" si="30"/>
        <v>100.98855472876042</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0.51550458715596337</v>
      </c>
      <c r="F289" s="128">
        <f t="shared" si="26"/>
        <v>56.190000000000005</v>
      </c>
      <c r="G289" s="122">
        <f t="shared" si="27"/>
        <v>0.50230542603917616</v>
      </c>
      <c r="H289" s="128">
        <f t="shared" si="28"/>
        <v>76058.082999999984</v>
      </c>
      <c r="I289" s="122">
        <f t="shared" si="29"/>
        <v>0.43567988819652931</v>
      </c>
      <c r="J289" s="128">
        <f t="shared" si="30"/>
        <v>102.62771621259728</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6.6605504587155959E-2</v>
      </c>
      <c r="F290" s="128">
        <f t="shared" si="26"/>
        <v>7.2599999999999989</v>
      </c>
      <c r="G290" s="122">
        <f t="shared" si="27"/>
        <v>7.03623083120897E-2</v>
      </c>
      <c r="H290" s="128">
        <f t="shared" si="28"/>
        <v>10654.119999999999</v>
      </c>
      <c r="I290" s="122">
        <f t="shared" si="29"/>
        <v>0.16247730304262786</v>
      </c>
      <c r="J290" s="128">
        <f t="shared" si="30"/>
        <v>94.660772485930167</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7.5229357798165128E-2</v>
      </c>
      <c r="F291" s="128">
        <f t="shared" si="26"/>
        <v>8.1999999999999993</v>
      </c>
      <c r="G291" s="122">
        <f t="shared" si="27"/>
        <v>7.804568809520665E-2</v>
      </c>
      <c r="H291" s="128">
        <f t="shared" si="28"/>
        <v>11817.522000000001</v>
      </c>
      <c r="I291" s="122">
        <f t="shared" si="29"/>
        <v>-0.42493776021334373</v>
      </c>
      <c r="J291" s="128">
        <f t="shared" si="30"/>
        <v>96.391433830904376</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0.16075229357798163</v>
      </c>
      <c r="F292" s="128">
        <f t="shared" si="26"/>
        <v>17.521999999999998</v>
      </c>
      <c r="G292" s="122">
        <f t="shared" si="27"/>
        <v>0.16926907633174393</v>
      </c>
      <c r="H292" s="128">
        <f t="shared" si="28"/>
        <v>25630.385000000002</v>
      </c>
      <c r="I292" s="122">
        <f t="shared" si="29"/>
        <v>0.11032120357439552</v>
      </c>
      <c r="J292" s="128">
        <f t="shared" si="30"/>
        <v>94.968494577786558</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0.33969724770642201</v>
      </c>
      <c r="F293" s="128">
        <f t="shared" si="26"/>
        <v>37.027000000000001</v>
      </c>
      <c r="G293" s="122">
        <f t="shared" si="27"/>
        <v>0.37348543766262932</v>
      </c>
      <c r="H293" s="128">
        <f t="shared" si="28"/>
        <v>56552.418000000005</v>
      </c>
      <c r="I293" s="122">
        <f t="shared" si="29"/>
        <v>-0.39816406143715749</v>
      </c>
      <c r="J293" s="128">
        <f t="shared" si="30"/>
        <v>90.953277812473033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0.66030275229357793</v>
      </c>
      <c r="F294" s="128">
        <f t="shared" si="26"/>
        <v>71.972999999999999</v>
      </c>
      <c r="G294" s="122">
        <f t="shared" si="27"/>
        <v>0.62651456233737068</v>
      </c>
      <c r="H294" s="128">
        <f t="shared" si="28"/>
        <v>94865.581999999995</v>
      </c>
      <c r="I294" s="122">
        <f t="shared" si="29"/>
        <v>0.39816406143715755</v>
      </c>
      <c r="J294" s="128">
        <f t="shared" si="30"/>
        <v>105.39304143708199</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0.1971834862385321</v>
      </c>
      <c r="F295" s="128">
        <f t="shared" si="26"/>
        <v>21.492999999999999</v>
      </c>
      <c r="G295" s="122">
        <f t="shared" si="27"/>
        <v>0.16826898387245903</v>
      </c>
      <c r="H295" s="128">
        <f t="shared" si="28"/>
        <v>25478.953000000001</v>
      </c>
      <c r="I295" s="122">
        <f t="shared" si="29"/>
        <v>8.5376182088861469E-2</v>
      </c>
      <c r="J295" s="128">
        <f t="shared" si="30"/>
        <v>117.18350090471164</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0.33941284403669725</v>
      </c>
      <c r="F296" s="128">
        <f t="shared" si="26"/>
        <v>36.996000000000002</v>
      </c>
      <c r="G296" s="122">
        <f t="shared" si="27"/>
        <v>0.31505410189013194</v>
      </c>
      <c r="H296" s="128">
        <f t="shared" si="28"/>
        <v>47704.862000000001</v>
      </c>
      <c r="I296" s="122">
        <f t="shared" si="29"/>
        <v>0.22321923206645192</v>
      </c>
      <c r="J296" s="128">
        <f t="shared" si="30"/>
        <v>107.73160609572379</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0.2109724770642202</v>
      </c>
      <c r="F297" s="128">
        <f t="shared" si="26"/>
        <v>22.996000000000002</v>
      </c>
      <c r="G297" s="122">
        <f t="shared" si="27"/>
        <v>0.2116378633980108</v>
      </c>
      <c r="H297" s="128">
        <f t="shared" si="28"/>
        <v>32045.781999999999</v>
      </c>
      <c r="I297" s="122">
        <f t="shared" si="29"/>
        <v>8.7679277719578064E-2</v>
      </c>
      <c r="J297" s="128">
        <f t="shared" si="30"/>
        <v>99.685601468892528</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0.13628440366972475</v>
      </c>
      <c r="F298" s="128">
        <f t="shared" si="26"/>
        <v>14.854999999999999</v>
      </c>
      <c r="G298" s="122">
        <f t="shared" si="27"/>
        <v>0.13969867519053217</v>
      </c>
      <c r="H298" s="128">
        <f t="shared" si="28"/>
        <v>21152.894</v>
      </c>
      <c r="I298" s="122">
        <f t="shared" si="29"/>
        <v>0.16875104870971183</v>
      </c>
      <c r="J298" s="128">
        <f t="shared" si="30"/>
        <v>97.555974302440035</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5.8798165137614676E-2</v>
      </c>
      <c r="F299" s="128">
        <f t="shared" si="26"/>
        <v>6.4089999999999998</v>
      </c>
      <c r="G299" s="122">
        <f t="shared" si="27"/>
        <v>7.3082163283097121E-2</v>
      </c>
      <c r="H299" s="128">
        <f t="shared" si="28"/>
        <v>11065.955</v>
      </c>
      <c r="I299" s="122">
        <f t="shared" si="29"/>
        <v>-0.16183625223391751</v>
      </c>
      <c r="J299" s="128">
        <f t="shared" si="30"/>
        <v>80.454877765247915</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5.7522935779816521E-2</v>
      </c>
      <c r="F300" s="128">
        <f t="shared" si="26"/>
        <v>6.2700000000000005</v>
      </c>
      <c r="G300" s="122">
        <f t="shared" si="27"/>
        <v>9.2183650556736968E-2</v>
      </c>
      <c r="H300" s="128">
        <f t="shared" si="28"/>
        <v>13958.263999999999</v>
      </c>
      <c r="I300" s="122">
        <f t="shared" si="29"/>
        <v>-0.34621073245891332</v>
      </c>
      <c r="J300" s="128">
        <f t="shared" si="30"/>
        <v>62.400366477581017</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356.95760128348621</v>
      </c>
      <c r="F301" s="128">
        <f t="shared" si="26"/>
        <v>38908.378539899997</v>
      </c>
      <c r="G301" s="122">
        <f t="shared" si="27"/>
        <v>423.01439850581374</v>
      </c>
      <c r="H301" s="128">
        <f t="shared" si="28"/>
        <v>64051994.192953303</v>
      </c>
      <c r="I301" s="122">
        <f t="shared" si="29"/>
        <v>-0.22738971660071958</v>
      </c>
      <c r="J301" s="128">
        <f t="shared" si="30"/>
        <v>84.384267425492922</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2.8495412844036696E-2</v>
      </c>
      <c r="F302" s="128">
        <f t="shared" si="26"/>
        <v>3.1059999999999999</v>
      </c>
      <c r="G302" s="122">
        <f t="shared" si="27"/>
        <v>1.9827068116076027E-2</v>
      </c>
      <c r="H302" s="128">
        <f t="shared" si="28"/>
        <v>3002.1749999999997</v>
      </c>
      <c r="I302" s="122">
        <f t="shared" si="29"/>
        <v>0.26945769482760479</v>
      </c>
      <c r="J302" s="128">
        <f t="shared" si="30"/>
        <v>143.71975058144008</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1.1330275229357801E-2</v>
      </c>
      <c r="F303" s="128">
        <f t="shared" si="26"/>
        <v>1.2350000000000003</v>
      </c>
      <c r="G303" s="122">
        <f t="shared" si="27"/>
        <v>7.286537928119511E-3</v>
      </c>
      <c r="H303" s="128">
        <f t="shared" si="28"/>
        <v>1103.3130000000001</v>
      </c>
      <c r="I303" s="122">
        <f t="shared" si="29"/>
        <v>0.17832557543225827</v>
      </c>
      <c r="J303" s="128">
        <f t="shared" si="30"/>
        <v>155.49600291838303</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0.16172477064220184</v>
      </c>
      <c r="F304" s="128">
        <f t="shared" si="26"/>
        <v>17.628</v>
      </c>
      <c r="G304" s="122">
        <f t="shared" si="27"/>
        <v>0.14124916456431863</v>
      </c>
      <c r="H304" s="128">
        <f t="shared" si="28"/>
        <v>21387.665999999997</v>
      </c>
      <c r="I304" s="122">
        <f t="shared" si="29"/>
        <v>0.40172187366000733</v>
      </c>
      <c r="J304" s="128">
        <f t="shared" si="30"/>
        <v>114.49609004133934</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3.2477064220183489E-2</v>
      </c>
      <c r="F305" s="128">
        <f t="shared" si="26"/>
        <v>3.54</v>
      </c>
      <c r="G305" s="122">
        <f t="shared" si="27"/>
        <v>2.2734701290467445E-2</v>
      </c>
      <c r="H305" s="128">
        <f t="shared" si="28"/>
        <v>3442.4429999999998</v>
      </c>
      <c r="I305" s="122">
        <f t="shared" si="29"/>
        <v>0.30262953619988003</v>
      </c>
      <c r="J305" s="128">
        <f t="shared" si="30"/>
        <v>142.85239029641866</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9.3623853211009161E-2</v>
      </c>
      <c r="F306" s="128">
        <f t="shared" si="26"/>
        <v>10.204999999999998</v>
      </c>
      <c r="G306" s="122">
        <f t="shared" si="27"/>
        <v>0.11282889088483533</v>
      </c>
      <c r="H306" s="128">
        <f t="shared" si="28"/>
        <v>17084.324999999997</v>
      </c>
      <c r="I306" s="122">
        <f t="shared" si="29"/>
        <v>-0.32077168850862764</v>
      </c>
      <c r="J306" s="128">
        <f t="shared" si="30"/>
        <v>82.978616980797241</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0.50848623853211017</v>
      </c>
      <c r="F307" s="128">
        <f t="shared" si="26"/>
        <v>55.425000000000011</v>
      </c>
      <c r="G307" s="122">
        <f t="shared" si="27"/>
        <v>0.5323408181325866</v>
      </c>
      <c r="H307" s="128">
        <f t="shared" si="28"/>
        <v>80605.982000000004</v>
      </c>
      <c r="I307" s="122">
        <f t="shared" si="29"/>
        <v>-0.12212116044833658</v>
      </c>
      <c r="J307" s="128">
        <f t="shared" si="30"/>
        <v>95.518927200781519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0.33599082568807337</v>
      </c>
      <c r="F308" s="128">
        <f t="shared" si="26"/>
        <v>36.622999999999998</v>
      </c>
      <c r="G308" s="122">
        <f t="shared" si="27"/>
        <v>0.29055058843730608</v>
      </c>
      <c r="H308" s="128">
        <f t="shared" si="28"/>
        <v>43994.589000000014</v>
      </c>
      <c r="I308" s="122">
        <f t="shared" si="29"/>
        <v>0.24003014854431459</v>
      </c>
      <c r="J308" s="128">
        <f t="shared" si="30"/>
        <v>115.63935474891396</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6.1935779816513763E-2</v>
      </c>
      <c r="F309" s="128">
        <f t="shared" si="26"/>
        <v>6.7510000000000003</v>
      </c>
      <c r="G309" s="122">
        <f t="shared" si="27"/>
        <v>6.4571002126563568E-2</v>
      </c>
      <c r="H309" s="128">
        <f t="shared" si="28"/>
        <v>9777.2120000000032</v>
      </c>
      <c r="I309" s="122">
        <f t="shared" si="29"/>
        <v>-0.24970832887786706</v>
      </c>
      <c r="J309" s="128">
        <f t="shared" si="30"/>
        <v>95.918876549438409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0.11496330275229356</v>
      </c>
      <c r="F310" s="128">
        <f t="shared" si="26"/>
        <v>12.530999999999999</v>
      </c>
      <c r="G310" s="122">
        <f t="shared" si="27"/>
        <v>0.13023285870900422</v>
      </c>
      <c r="H310" s="128">
        <f t="shared" si="28"/>
        <v>19719.599000000002</v>
      </c>
      <c r="I310" s="122">
        <f t="shared" si="29"/>
        <v>-0.14470493988022959</v>
      </c>
      <c r="J310" s="128">
        <f t="shared" si="30"/>
        <v>88.275189450590688</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0.58617431192660541</v>
      </c>
      <c r="F311" s="128">
        <f t="shared" si="26"/>
        <v>63.892999999999986</v>
      </c>
      <c r="G311" s="122">
        <f t="shared" si="27"/>
        <v>0.60259301404060273</v>
      </c>
      <c r="H311" s="128">
        <f t="shared" si="28"/>
        <v>91243.428999999989</v>
      </c>
      <c r="I311" s="122">
        <f t="shared" si="29"/>
        <v>-0.24941470708844432</v>
      </c>
      <c r="J311" s="128">
        <f t="shared" si="30"/>
        <v>97.27532484920394</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0.45963302752293578</v>
      </c>
      <c r="F312" s="128">
        <f t="shared" si="26"/>
        <v>50.1</v>
      </c>
      <c r="G312" s="122">
        <f t="shared" si="27"/>
        <v>0.53481678532274901</v>
      </c>
      <c r="H312" s="128">
        <f t="shared" si="28"/>
        <v>80980.888000000006</v>
      </c>
      <c r="I312" s="122">
        <f t="shared" si="29"/>
        <v>-0.22872525876354069</v>
      </c>
      <c r="J312" s="128">
        <f t="shared" si="30"/>
        <v>85.9421469439405</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0.17179816513761467</v>
      </c>
      <c r="F313" s="128">
        <f t="shared" si="26"/>
        <v>18.725999999999999</v>
      </c>
      <c r="G313" s="122">
        <f t="shared" si="27"/>
        <v>0.21990808886658123</v>
      </c>
      <c r="H313" s="128">
        <f t="shared" si="28"/>
        <v>33298.042999999998</v>
      </c>
      <c r="I313" s="122">
        <f t="shared" si="29"/>
        <v>-0.27230556782190407</v>
      </c>
      <c r="J313" s="128">
        <f t="shared" si="30"/>
        <v>78.122713003906384</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9.9559633027522951E-2</v>
      </c>
      <c r="F314" s="128">
        <f t="shared" si="26"/>
        <v>10.852000000000002</v>
      </c>
      <c r="G314" s="122">
        <f t="shared" si="27"/>
        <v>0.13974903247962595</v>
      </c>
      <c r="H314" s="128">
        <f t="shared" si="28"/>
        <v>21160.519</v>
      </c>
      <c r="I314" s="122">
        <f t="shared" si="29"/>
        <v>-0.30466327953999173</v>
      </c>
      <c r="J314" s="128">
        <f t="shared" si="30"/>
        <v>71.241733313636914</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0.15707339449541283</v>
      </c>
      <c r="F315" s="128">
        <f t="shared" si="26"/>
        <v>17.120999999999999</v>
      </c>
      <c r="G315" s="122">
        <f t="shared" si="27"/>
        <v>0.20961002654902325</v>
      </c>
      <c r="H315" s="128">
        <f t="shared" si="28"/>
        <v>31738.731000000003</v>
      </c>
      <c r="I315" s="122">
        <f t="shared" si="29"/>
        <v>-0.31262008513950723</v>
      </c>
      <c r="J315" s="128">
        <f t="shared" si="30"/>
        <v>74.936011927214167</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8.2807339449541287E-2</v>
      </c>
      <c r="F316" s="128">
        <f t="shared" si="26"/>
        <v>9.0259999999999998</v>
      </c>
      <c r="G316" s="122">
        <f t="shared" si="27"/>
        <v>8.1599605066768804E-2</v>
      </c>
      <c r="H316" s="128">
        <f t="shared" si="28"/>
        <v>12355.648999999999</v>
      </c>
      <c r="I316" s="122">
        <f t="shared" si="29"/>
        <v>-3.2728352202677988E-2</v>
      </c>
      <c r="J316" s="128">
        <f t="shared" si="30"/>
        <v>101.48007380891642</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0.30607339449541288</v>
      </c>
      <c r="F317" s="128">
        <f t="shared" si="26"/>
        <v>33.362000000000002</v>
      </c>
      <c r="G317" s="122">
        <f t="shared" si="27"/>
        <v>0.38650303794793217</v>
      </c>
      <c r="H317" s="128">
        <f t="shared" si="28"/>
        <v>58523.516999999993</v>
      </c>
      <c r="I317" s="122">
        <f t="shared" si="29"/>
        <v>-0.23361943220788117</v>
      </c>
      <c r="J317" s="128">
        <f t="shared" si="30"/>
        <v>79.190423992642877</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0.90314678899082568</v>
      </c>
      <c r="F318" s="128">
        <f t="shared" si="26"/>
        <v>98.442999999999998</v>
      </c>
      <c r="G318" s="122">
        <f t="shared" si="27"/>
        <v>0.90224438970267729</v>
      </c>
      <c r="H318" s="128">
        <f t="shared" si="28"/>
        <v>136616.041</v>
      </c>
      <c r="I318" s="122">
        <f t="shared" si="29"/>
        <v>0.15192245397393728</v>
      </c>
      <c r="J318" s="128">
        <f t="shared" si="30"/>
        <v>100.10001716812511</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0.52020183486238547</v>
      </c>
      <c r="F319" s="128">
        <f t="shared" si="26"/>
        <v>56.702000000000012</v>
      </c>
      <c r="G319" s="122">
        <f t="shared" si="27"/>
        <v>0.58034568545351284</v>
      </c>
      <c r="H319" s="128">
        <f t="shared" si="28"/>
        <v>87874.78300000001</v>
      </c>
      <c r="I319" s="122">
        <f t="shared" si="29"/>
        <v>-0.22473522394134746</v>
      </c>
      <c r="J319" s="128">
        <f t="shared" si="30"/>
        <v>89.636547302987566</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0.82538532110091745</v>
      </c>
      <c r="F320" s="128">
        <f t="shared" si="26"/>
        <v>89.966999999999999</v>
      </c>
      <c r="G320" s="122">
        <f t="shared" si="27"/>
        <v>0.85516336234793755</v>
      </c>
      <c r="H320" s="128">
        <f t="shared" si="28"/>
        <v>129487.126</v>
      </c>
      <c r="I320" s="122">
        <f t="shared" si="29"/>
        <v>7.543140484638923E-2</v>
      </c>
      <c r="J320" s="128">
        <f t="shared" si="30"/>
        <v>96.517853481788379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0.59886238532110103</v>
      </c>
      <c r="F321" s="128">
        <f t="shared" si="26"/>
        <v>65.27600000000001</v>
      </c>
      <c r="G321" s="122">
        <f t="shared" si="27"/>
        <v>0.61991716308497002</v>
      </c>
      <c r="H321" s="128">
        <f t="shared" si="28"/>
        <v>93866.616999999998</v>
      </c>
      <c r="I321" s="122">
        <f t="shared" si="29"/>
        <v>-9.1271303718671107E-3</v>
      </c>
      <c r="J321" s="128">
        <f t="shared" si="30"/>
        <v>96.603614318549987</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0.39569724770642201</v>
      </c>
      <c r="F322" s="128">
        <f t="shared" si="26"/>
        <v>43.131</v>
      </c>
      <c r="G322" s="122">
        <f t="shared" si="27"/>
        <v>0.43310079382900313</v>
      </c>
      <c r="H322" s="128">
        <f t="shared" si="28"/>
        <v>65579.255999999994</v>
      </c>
      <c r="I322" s="122">
        <f t="shared" si="29"/>
        <v>-0.2321388787692045</v>
      </c>
      <c r="J322" s="128">
        <f t="shared" si="30"/>
        <v>91.363777980663599</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0.24877981651376144</v>
      </c>
      <c r="F323" s="128">
        <f t="shared" si="26"/>
        <v>27.116999999999997</v>
      </c>
      <c r="G323" s="122">
        <f t="shared" si="27"/>
        <v>0.27632477644665759</v>
      </c>
      <c r="H323" s="128">
        <f t="shared" si="28"/>
        <v>41840.544999999998</v>
      </c>
      <c r="I323" s="122">
        <f t="shared" si="29"/>
        <v>-0.19385412595673315</v>
      </c>
      <c r="J323" s="128">
        <f t="shared" si="30"/>
        <v>90.03167204652982</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7.4339449541284408E-2</v>
      </c>
      <c r="F324" s="128">
        <f t="shared" si="26"/>
        <v>8.1029999999999998</v>
      </c>
      <c r="G324" s="122">
        <f t="shared" si="27"/>
        <v>0.10629117410083344</v>
      </c>
      <c r="H324" s="128">
        <f t="shared" si="28"/>
        <v>16094.396999999997</v>
      </c>
      <c r="I324" s="122">
        <f t="shared" si="29"/>
        <v>-0.3575892148002876</v>
      </c>
      <c r="J324" s="128">
        <f t="shared" si="30"/>
        <v>69.939437747448409</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9.6330275229357804E-3</v>
      </c>
      <c r="F325" s="128">
        <f t="shared" si="26"/>
        <v>1.05</v>
      </c>
      <c r="G325" s="122">
        <f t="shared" si="27"/>
        <v>1.4119972526383917E-2</v>
      </c>
      <c r="H325" s="128">
        <f t="shared" si="28"/>
        <v>2138.018</v>
      </c>
      <c r="I325" s="122">
        <f t="shared" si="29"/>
        <v>-0.35009421514522809</v>
      </c>
      <c r="J325" s="128">
        <f t="shared" si="30"/>
        <v>68.222707267566975</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6.6266055045871561E-2</v>
      </c>
      <c r="F326" s="128">
        <f t="shared" si="26"/>
        <v>7.2229999999999999</v>
      </c>
      <c r="G326" s="122">
        <f t="shared" si="27"/>
        <v>9.8409356879631218E-2</v>
      </c>
      <c r="H326" s="128">
        <f t="shared" si="28"/>
        <v>14900.948</v>
      </c>
      <c r="I326" s="122">
        <f t="shared" si="29"/>
        <v>-0.31280510071949941</v>
      </c>
      <c r="J326" s="128">
        <f t="shared" si="30"/>
        <v>67.337148770237846</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2.0275229357798165E-2</v>
      </c>
      <c r="F327" s="128">
        <f t="shared" si="26"/>
        <v>2.21</v>
      </c>
      <c r="G327" s="122">
        <f t="shared" si="27"/>
        <v>2.6878422644599716E-2</v>
      </c>
      <c r="H327" s="128">
        <f t="shared" si="28"/>
        <v>4069.877</v>
      </c>
      <c r="I327" s="122">
        <f t="shared" si="29"/>
        <v>-0.35494344256702259</v>
      </c>
      <c r="J327" s="128">
        <f t="shared" si="30"/>
        <v>75.433107165132569</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0.14365137614678899</v>
      </c>
      <c r="F328" s="128">
        <f t="shared" si="26"/>
        <v>15.658000000000001</v>
      </c>
      <c r="G328" s="122">
        <f t="shared" si="27"/>
        <v>0.19371003447410481</v>
      </c>
      <c r="H328" s="128">
        <f t="shared" si="28"/>
        <v>29331.186000000002</v>
      </c>
      <c r="I328" s="122">
        <f t="shared" si="29"/>
        <v>-0.17449436332939425</v>
      </c>
      <c r="J328" s="128">
        <f t="shared" si="30"/>
        <v>74.157942585050918</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0.15528440366972479</v>
      </c>
      <c r="F329" s="128">
        <f t="shared" ref="F329:F392" si="32">SUMPRODUCT($K$2:$AI$2,$K329:$AI329)</f>
        <v>16.926000000000002</v>
      </c>
      <c r="G329" s="122">
        <f t="shared" ref="G329:G392" si="33">SUMPRODUCT($K$3:$AI$3,$K329:$AI329)/$J$3</f>
        <v>0.21265735249441944</v>
      </c>
      <c r="H329" s="128">
        <f t="shared" ref="H329:H392" si="34">SUMPRODUCT($K$3:$AI$3,$K329:$AI329)</f>
        <v>32200.151000000005</v>
      </c>
      <c r="I329" s="122">
        <f t="shared" ref="I329:I392" si="35">CORREL($K$4:$AI$4,$K329:$AI329)</f>
        <v>-0.34720797089117067</v>
      </c>
      <c r="J329" s="128">
        <f t="shared" si="30"/>
        <v>73.020942774033543</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4.0917431192660558E-2</v>
      </c>
      <c r="F330" s="128">
        <f t="shared" si="32"/>
        <v>4.4600000000000009</v>
      </c>
      <c r="G330" s="122">
        <f t="shared" si="33"/>
        <v>6.5865795347977124E-2</v>
      </c>
      <c r="H330" s="128">
        <f t="shared" si="34"/>
        <v>9973.2669999999998</v>
      </c>
      <c r="I330" s="122">
        <f t="shared" si="35"/>
        <v>-0.36581913736623711</v>
      </c>
      <c r="J330" s="128">
        <f t="shared" ref="J330:J393" si="36">$E330/$G330*100</f>
        <v>62.122427849673286</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0.13765137614678899</v>
      </c>
      <c r="F331" s="128">
        <f t="shared" si="32"/>
        <v>15.004</v>
      </c>
      <c r="G331" s="122">
        <f t="shared" si="33"/>
        <v>0.1316044393665218</v>
      </c>
      <c r="H331" s="128">
        <f t="shared" si="34"/>
        <v>19927.280999999999</v>
      </c>
      <c r="I331" s="122">
        <f t="shared" si="35"/>
        <v>0.39871688834543106</v>
      </c>
      <c r="J331" s="128">
        <f t="shared" si="36"/>
        <v>104.5947817637263</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0.10624770642201836</v>
      </c>
      <c r="F332" s="128">
        <f t="shared" si="32"/>
        <v>11.581000000000001</v>
      </c>
      <c r="G332" s="122">
        <f t="shared" si="33"/>
        <v>0.10570558321996062</v>
      </c>
      <c r="H332" s="128">
        <f t="shared" si="34"/>
        <v>16005.727999999997</v>
      </c>
      <c r="I332" s="122">
        <f t="shared" si="35"/>
        <v>0.2114833887654726</v>
      </c>
      <c r="J332" s="128">
        <f t="shared" si="36"/>
        <v>100.5128614644031</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0.11739449541284405</v>
      </c>
      <c r="F333" s="128">
        <f t="shared" si="32"/>
        <v>12.796000000000001</v>
      </c>
      <c r="G333" s="122">
        <f t="shared" si="33"/>
        <v>0.12775848974362358</v>
      </c>
      <c r="H333" s="128">
        <f t="shared" si="34"/>
        <v>19344.934999999998</v>
      </c>
      <c r="I333" s="122">
        <f t="shared" si="35"/>
        <v>-0.19182922453903234</v>
      </c>
      <c r="J333" s="128">
        <f t="shared" si="36"/>
        <v>91.887823383340518</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0.15865137614678898</v>
      </c>
      <c r="F334" s="128">
        <f t="shared" si="32"/>
        <v>17.292999999999999</v>
      </c>
      <c r="G334" s="122">
        <f t="shared" si="33"/>
        <v>0.21515459192434191</v>
      </c>
      <c r="H334" s="128">
        <f t="shared" si="34"/>
        <v>32578.278000000006</v>
      </c>
      <c r="I334" s="122">
        <f t="shared" si="35"/>
        <v>-0.31530000071530584</v>
      </c>
      <c r="J334" s="128">
        <f t="shared" si="36"/>
        <v>73.73831751756336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0.11887155963302753</v>
      </c>
      <c r="F335" s="128">
        <f t="shared" si="32"/>
        <v>12.957000000000001</v>
      </c>
      <c r="G335" s="122">
        <f t="shared" si="33"/>
        <v>0.1233877081984969</v>
      </c>
      <c r="H335" s="128">
        <f t="shared" si="34"/>
        <v>18683.120000000003</v>
      </c>
      <c r="I335" s="122">
        <f t="shared" si="35"/>
        <v>0.14767285686987811</v>
      </c>
      <c r="J335" s="128">
        <f t="shared" si="36"/>
        <v>96.339871587367426</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6.679816513761469E-2</v>
      </c>
      <c r="F336" s="128">
        <f t="shared" si="32"/>
        <v>7.2810000000000015</v>
      </c>
      <c r="G336" s="122">
        <f t="shared" si="33"/>
        <v>6.6695108903829112E-2</v>
      </c>
      <c r="H336" s="128">
        <f t="shared" si="34"/>
        <v>10098.839999999997</v>
      </c>
      <c r="I336" s="122">
        <f t="shared" si="35"/>
        <v>0.29818393849620689</v>
      </c>
      <c r="J336" s="128">
        <f t="shared" si="36"/>
        <v>100.15451842793178</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2.4761467889908257E-2</v>
      </c>
      <c r="F337" s="128">
        <f t="shared" si="32"/>
        <v>2.6989999999999998</v>
      </c>
      <c r="G337" s="122">
        <f t="shared" si="33"/>
        <v>2.5043396425788213E-2</v>
      </c>
      <c r="H337" s="128">
        <f t="shared" si="34"/>
        <v>3792.0209999999997</v>
      </c>
      <c r="I337" s="122">
        <f t="shared" si="35"/>
        <v>3.3259181501504615E-4</v>
      </c>
      <c r="J337" s="128">
        <f t="shared" si="36"/>
        <v>98.874240014866189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1.0587155963302754E-2</v>
      </c>
      <c r="F338" s="128">
        <f t="shared" si="32"/>
        <v>1.1540000000000001</v>
      </c>
      <c r="G338" s="122">
        <f t="shared" si="33"/>
        <v>1.1837965103224185E-2</v>
      </c>
      <c r="H338" s="128">
        <f t="shared" si="34"/>
        <v>1792.4809999999998</v>
      </c>
      <c r="I338" s="122">
        <f t="shared" si="35"/>
        <v>6.8824808838626045E-2</v>
      </c>
      <c r="J338" s="128">
        <f t="shared" si="36"/>
        <v>89.433917662244497</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3.3963302752293575E-2</v>
      </c>
      <c r="F339" s="128">
        <f t="shared" si="32"/>
        <v>3.702</v>
      </c>
      <c r="G339" s="122">
        <f t="shared" si="33"/>
        <v>4.2896524851734938E-2</v>
      </c>
      <c r="H339" s="128">
        <f t="shared" si="34"/>
        <v>6495.3060000000005</v>
      </c>
      <c r="I339" s="122">
        <f t="shared" si="35"/>
        <v>-0.42121925108333674</v>
      </c>
      <c r="J339" s="128">
        <f t="shared" si="36"/>
        <v>79.174951513397346</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3.3697247706422018E-2</v>
      </c>
      <c r="F340" s="128">
        <f t="shared" si="32"/>
        <v>3.673</v>
      </c>
      <c r="G340" s="122">
        <f t="shared" si="33"/>
        <v>4.2690142519383426E-2</v>
      </c>
      <c r="H340" s="128">
        <f t="shared" si="34"/>
        <v>6464.0559999999996</v>
      </c>
      <c r="I340" s="122">
        <f t="shared" si="35"/>
        <v>-0.31338697259015086</v>
      </c>
      <c r="J340" s="128">
        <f t="shared" si="36"/>
        <v>78.93449334614381</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0.33713761467889908</v>
      </c>
      <c r="F341" s="128">
        <f t="shared" si="32"/>
        <v>36.747999999999998</v>
      </c>
      <c r="G341" s="122">
        <f t="shared" si="33"/>
        <v>0.34063172806403469</v>
      </c>
      <c r="H341" s="128">
        <f t="shared" si="34"/>
        <v>51577.775000000001</v>
      </c>
      <c r="I341" s="122">
        <f t="shared" si="35"/>
        <v>0.31670120739185509</v>
      </c>
      <c r="J341" s="128">
        <f t="shared" si="36"/>
        <v>98.974225505946194</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0.24162385321100921</v>
      </c>
      <c r="F342" s="128">
        <f t="shared" si="32"/>
        <v>26.337000000000003</v>
      </c>
      <c r="G342" s="122">
        <f t="shared" si="33"/>
        <v>0.23923552681979693</v>
      </c>
      <c r="H342" s="128">
        <f t="shared" si="34"/>
        <v>36224.56500000001</v>
      </c>
      <c r="I342" s="122">
        <f t="shared" si="35"/>
        <v>0.46207193504883026</v>
      </c>
      <c r="J342" s="128">
        <f t="shared" si="36"/>
        <v>100.99831593700182</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0.34862385321100908</v>
      </c>
      <c r="F343" s="128">
        <f t="shared" si="32"/>
        <v>37.999999999999993</v>
      </c>
      <c r="G343" s="122">
        <f t="shared" si="33"/>
        <v>0.33859306687447993</v>
      </c>
      <c r="H343" s="128">
        <f t="shared" si="34"/>
        <v>51269.084999999999</v>
      </c>
      <c r="I343" s="122">
        <f t="shared" si="35"/>
        <v>0.18242015517723476</v>
      </c>
      <c r="J343" s="128">
        <f t="shared" si="36"/>
        <v>102.96249017415577</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5.5577981651376153E-2</v>
      </c>
      <c r="F344" s="128">
        <f t="shared" si="32"/>
        <v>6.0580000000000007</v>
      </c>
      <c r="G344" s="122">
        <f t="shared" si="33"/>
        <v>6.1435833256283927E-2</v>
      </c>
      <c r="H344" s="128">
        <f t="shared" si="34"/>
        <v>9302.491</v>
      </c>
      <c r="I344" s="122">
        <f t="shared" si="35"/>
        <v>-0.29740837268028952</v>
      </c>
      <c r="J344" s="128">
        <f t="shared" si="36"/>
        <v>90.465089680689559</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0.16522018348623854</v>
      </c>
      <c r="F345" s="128">
        <f t="shared" si="32"/>
        <v>18.009</v>
      </c>
      <c r="G345" s="122">
        <f t="shared" si="33"/>
        <v>0.1851485820708238</v>
      </c>
      <c r="H345" s="128">
        <f t="shared" si="34"/>
        <v>28034.827999999998</v>
      </c>
      <c r="I345" s="122">
        <f t="shared" si="35"/>
        <v>-0.29723090537773877</v>
      </c>
      <c r="J345" s="128">
        <f t="shared" si="36"/>
        <v>89.236537292539381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5.255963302752293E-2</v>
      </c>
      <c r="F346" s="128">
        <f t="shared" si="32"/>
        <v>5.7289999999999992</v>
      </c>
      <c r="G346" s="122">
        <f t="shared" si="33"/>
        <v>5.4750861852619896E-2</v>
      </c>
      <c r="H346" s="128">
        <f t="shared" si="34"/>
        <v>8290.2659999999996</v>
      </c>
      <c r="I346" s="122">
        <f t="shared" si="35"/>
        <v>-0.38645636272400619</v>
      </c>
      <c r="J346" s="128">
        <f t="shared" si="36"/>
        <v>95.997818571339778</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4.5752293577981641E-2</v>
      </c>
      <c r="F347" s="128">
        <f t="shared" si="32"/>
        <v>4.9869999999999992</v>
      </c>
      <c r="G347" s="122">
        <f t="shared" si="33"/>
        <v>4.6355578596996391E-2</v>
      </c>
      <c r="H347" s="128">
        <f t="shared" si="34"/>
        <v>7019.0689999999995</v>
      </c>
      <c r="I347" s="122">
        <f t="shared" si="35"/>
        <v>-0.34214693848327959</v>
      </c>
      <c r="J347" s="128">
        <f t="shared" si="36"/>
        <v>98.698570835973044</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0.39829357798165133</v>
      </c>
      <c r="F348" s="128">
        <f t="shared" si="32"/>
        <v>43.413999999999994</v>
      </c>
      <c r="G348" s="122">
        <f t="shared" si="33"/>
        <v>0.38727181048488285</v>
      </c>
      <c r="H348" s="128">
        <f t="shared" si="34"/>
        <v>58639.922999999995</v>
      </c>
      <c r="I348" s="122">
        <f t="shared" si="35"/>
        <v>5.0411191610929024E-2</v>
      </c>
      <c r="J348" s="128">
        <f t="shared" si="36"/>
        <v>102.84600303930429</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0.3733302752293578</v>
      </c>
      <c r="F349" s="128">
        <f t="shared" si="32"/>
        <v>40.692999999999998</v>
      </c>
      <c r="G349" s="122">
        <f t="shared" si="33"/>
        <v>0.38745178908716271</v>
      </c>
      <c r="H349" s="128">
        <f t="shared" si="34"/>
        <v>58667.175000000003</v>
      </c>
      <c r="I349" s="122">
        <f t="shared" si="35"/>
        <v>6.4199022781456339E-2</v>
      </c>
      <c r="J349" s="128">
        <f t="shared" si="36"/>
        <v>96.355284901103374</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0.11994495412844036</v>
      </c>
      <c r="F350" s="128">
        <f t="shared" si="32"/>
        <v>13.074</v>
      </c>
      <c r="G350" s="122">
        <f t="shared" si="33"/>
        <v>0.11810364685836557</v>
      </c>
      <c r="H350" s="128">
        <f t="shared" si="34"/>
        <v>17883.017999999996</v>
      </c>
      <c r="I350" s="122">
        <f t="shared" si="35"/>
        <v>-0.20856877324717327</v>
      </c>
      <c r="J350" s="128">
        <f t="shared" si="36"/>
        <v>101.55906046854165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5.2642201834862387E-2</v>
      </c>
      <c r="F351" s="128">
        <f t="shared" si="32"/>
        <v>5.7380000000000004</v>
      </c>
      <c r="G351" s="122">
        <f t="shared" si="33"/>
        <v>5.0733730467976065E-2</v>
      </c>
      <c r="H351" s="128">
        <f t="shared" si="34"/>
        <v>7682</v>
      </c>
      <c r="I351" s="122">
        <f t="shared" si="35"/>
        <v>-0.15347820084109629</v>
      </c>
      <c r="J351" s="128">
        <f t="shared" si="36"/>
        <v>103.7617406590887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5.5596330275229359E-2</v>
      </c>
      <c r="F352" s="128">
        <f t="shared" si="32"/>
        <v>6.0600000000000005</v>
      </c>
      <c r="G352" s="122">
        <f t="shared" si="33"/>
        <v>5.6445891505633408E-2</v>
      </c>
      <c r="H352" s="128">
        <f t="shared" si="34"/>
        <v>8546.9239999999991</v>
      </c>
      <c r="I352" s="122">
        <f t="shared" si="35"/>
        <v>3.669969554835855E-2</v>
      </c>
      <c r="J352" s="128">
        <f t="shared" si="36"/>
        <v>98.494910421745644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0.15061467889908259</v>
      </c>
      <c r="F353" s="128">
        <f t="shared" si="32"/>
        <v>16.417000000000002</v>
      </c>
      <c r="G353" s="122">
        <f t="shared" si="33"/>
        <v>0.14323974692572877</v>
      </c>
      <c r="H353" s="128">
        <f t="shared" si="34"/>
        <v>21689.075999999997</v>
      </c>
      <c r="I353" s="122">
        <f t="shared" si="35"/>
        <v>-0.12458549039595793</v>
      </c>
      <c r="J353" s="128">
        <f t="shared" si="36"/>
        <v>105.14866308523834</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0.37561467889908262</v>
      </c>
      <c r="F354" s="128">
        <f t="shared" si="32"/>
        <v>40.942000000000007</v>
      </c>
      <c r="G354" s="122">
        <f t="shared" si="33"/>
        <v>0.38495620071589909</v>
      </c>
      <c r="H354" s="128">
        <f t="shared" si="34"/>
        <v>58289.29800000001</v>
      </c>
      <c r="I354" s="122">
        <f t="shared" si="35"/>
        <v>-0.12991226441042636</v>
      </c>
      <c r="J354" s="128">
        <f t="shared" si="36"/>
        <v>97.57335463113877</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0.19894495412844035</v>
      </c>
      <c r="F355" s="128">
        <f t="shared" si="32"/>
        <v>21.684999999999999</v>
      </c>
      <c r="G355" s="122">
        <f t="shared" si="33"/>
        <v>0.21040800961576558</v>
      </c>
      <c r="H355" s="128">
        <f t="shared" si="34"/>
        <v>31859.559999999994</v>
      </c>
      <c r="I355" s="122">
        <f t="shared" si="35"/>
        <v>-0.18795727727307582</v>
      </c>
      <c r="J355" s="128">
        <f t="shared" si="36"/>
        <v>94.551987109113199</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9.3926605504587146E-2</v>
      </c>
      <c r="F356" s="128">
        <f t="shared" si="32"/>
        <v>10.238</v>
      </c>
      <c r="G356" s="122">
        <f t="shared" si="33"/>
        <v>8.4025571596507684E-2</v>
      </c>
      <c r="H356" s="128">
        <f t="shared" si="34"/>
        <v>12722.984</v>
      </c>
      <c r="I356" s="122">
        <f t="shared" si="35"/>
        <v>8.7596679182305792E-2</v>
      </c>
      <c r="J356" s="128">
        <f t="shared" si="36"/>
        <v>111.78335799442627</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0.18056880733944955</v>
      </c>
      <c r="F357" s="128">
        <f t="shared" si="32"/>
        <v>19.682000000000002</v>
      </c>
      <c r="G357" s="122">
        <f t="shared" si="33"/>
        <v>0.17714439498606505</v>
      </c>
      <c r="H357" s="128">
        <f t="shared" si="34"/>
        <v>26822.85</v>
      </c>
      <c r="I357" s="122">
        <f t="shared" si="35"/>
        <v>0.44312826085039803</v>
      </c>
      <c r="J357" s="128">
        <f t="shared" si="36"/>
        <v>101.93311922381395</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0.63691743119266053</v>
      </c>
      <c r="F358" s="128">
        <f t="shared" si="32"/>
        <v>69.423999999999992</v>
      </c>
      <c r="G358" s="122">
        <f t="shared" si="33"/>
        <v>0.61109903049835557</v>
      </c>
      <c r="H358" s="128">
        <f t="shared" si="34"/>
        <v>92531.393000000011</v>
      </c>
      <c r="I358" s="122">
        <f t="shared" si="35"/>
        <v>0.5197477942234644</v>
      </c>
      <c r="J358" s="128">
        <f t="shared" si="36"/>
        <v>104.22491272376098</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9.1366972477064212E-2</v>
      </c>
      <c r="F359" s="128">
        <f t="shared" si="32"/>
        <v>9.9589999999999996</v>
      </c>
      <c r="G359" s="122">
        <f t="shared" si="33"/>
        <v>0.10246448903036626</v>
      </c>
      <c r="H359" s="128">
        <f t="shared" si="34"/>
        <v>15514.967999999999</v>
      </c>
      <c r="I359" s="122">
        <f t="shared" si="35"/>
        <v>-0.43827012487252748</v>
      </c>
      <c r="J359" s="128">
        <f t="shared" si="36"/>
        <v>89.169402338001021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0.17217431192660551</v>
      </c>
      <c r="F360" s="128">
        <f t="shared" si="32"/>
        <v>18.766999999999999</v>
      </c>
      <c r="G360" s="122">
        <f t="shared" si="33"/>
        <v>0.18741485820708237</v>
      </c>
      <c r="H360" s="128">
        <f t="shared" si="34"/>
        <v>28377.982999999997</v>
      </c>
      <c r="I360" s="122">
        <f t="shared" si="35"/>
        <v>-0.48988934397147299</v>
      </c>
      <c r="J360" s="128">
        <f t="shared" si="36"/>
        <v>91.868016001358356</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6.1871559633027526E-2</v>
      </c>
      <c r="F361" s="128">
        <f t="shared" si="32"/>
        <v>6.7440000000000007</v>
      </c>
      <c r="G361" s="122">
        <f t="shared" si="33"/>
        <v>5.9695201363114028E-2</v>
      </c>
      <c r="H361" s="128">
        <f t="shared" si="34"/>
        <v>9038.9279999999999</v>
      </c>
      <c r="I361" s="122">
        <f t="shared" si="35"/>
        <v>-0.16805751056851398</v>
      </c>
      <c r="J361" s="128">
        <f t="shared" si="36"/>
        <v>103.64578428452758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9.5412844036697267E-3</v>
      </c>
      <c r="F362" s="128">
        <f t="shared" si="32"/>
        <v>1.0400000000000003</v>
      </c>
      <c r="G362" s="122">
        <f t="shared" si="33"/>
        <v>9.5477155952396649E-3</v>
      </c>
      <c r="H362" s="128">
        <f t="shared" si="34"/>
        <v>1445.6959999999997</v>
      </c>
      <c r="I362" s="122">
        <f t="shared" si="35"/>
        <v>-0.19459859603890003</v>
      </c>
      <c r="J362" s="128">
        <f t="shared" si="36"/>
        <v>99.932641567443156</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2.8128440366972467E-2</v>
      </c>
      <c r="F363" s="128">
        <f t="shared" si="32"/>
        <v>3.0659999999999989</v>
      </c>
      <c r="G363" s="122">
        <f t="shared" si="33"/>
        <v>2.9892271724629833E-2</v>
      </c>
      <c r="H363" s="128">
        <f t="shared" si="34"/>
        <v>4526.2280000000001</v>
      </c>
      <c r="I363" s="122">
        <f t="shared" si="35"/>
        <v>-0.38122925650598871</v>
      </c>
      <c r="J363" s="128">
        <f t="shared" si="36"/>
        <v>94.099373329983308</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0.58422935779816509</v>
      </c>
      <c r="F364" s="128">
        <f t="shared" si="32"/>
        <v>63.680999999999997</v>
      </c>
      <c r="G364" s="122">
        <f t="shared" si="33"/>
        <v>0.57424652947469912</v>
      </c>
      <c r="H364" s="128">
        <f t="shared" si="34"/>
        <v>86951.260999999984</v>
      </c>
      <c r="I364" s="122">
        <f t="shared" si="35"/>
        <v>9.3961762768871193E-2</v>
      </c>
      <c r="J364" s="128">
        <f t="shared" si="36"/>
        <v>101.73842205587171</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0.55018348623853219</v>
      </c>
      <c r="F365" s="128">
        <f t="shared" si="32"/>
        <v>59.970000000000006</v>
      </c>
      <c r="G365" s="122">
        <f t="shared" si="33"/>
        <v>0.58811882999379184</v>
      </c>
      <c r="H365" s="128">
        <f t="shared" si="34"/>
        <v>89051.776999999973</v>
      </c>
      <c r="I365" s="122">
        <f t="shared" si="35"/>
        <v>-0.21644911440062911</v>
      </c>
      <c r="J365" s="128">
        <f t="shared" si="36"/>
        <v>93.549714475957174</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0.37130275229357801</v>
      </c>
      <c r="F366" s="128">
        <f t="shared" si="32"/>
        <v>40.472000000000001</v>
      </c>
      <c r="G366" s="122">
        <f t="shared" si="33"/>
        <v>0.37499342878653796</v>
      </c>
      <c r="H366" s="128">
        <f t="shared" si="34"/>
        <v>56780.755000000005</v>
      </c>
      <c r="I366" s="122">
        <f t="shared" si="35"/>
        <v>-8.1983526550601371E-2</v>
      </c>
      <c r="J366" s="128">
        <f t="shared" si="36"/>
        <v>99.015802355549852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0.34718348623853207</v>
      </c>
      <c r="F367" s="128">
        <f t="shared" si="32"/>
        <v>37.842999999999996</v>
      </c>
      <c r="G367" s="122">
        <f t="shared" si="33"/>
        <v>0.40283647254619659</v>
      </c>
      <c r="H367" s="128">
        <f t="shared" si="34"/>
        <v>60996.692999999992</v>
      </c>
      <c r="I367" s="122">
        <f t="shared" si="35"/>
        <v>-0.31261917247586157</v>
      </c>
      <c r="J367" s="128">
        <f t="shared" si="36"/>
        <v>86.184720078621396</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6.5376146788990827E-2</v>
      </c>
      <c r="F368" s="128">
        <f t="shared" si="32"/>
        <v>7.1260000000000003</v>
      </c>
      <c r="G368" s="122">
        <f t="shared" si="33"/>
        <v>6.9362480022190226E-2</v>
      </c>
      <c r="H368" s="128">
        <f t="shared" si="34"/>
        <v>10502.727999999999</v>
      </c>
      <c r="I368" s="122">
        <f t="shared" si="35"/>
        <v>-0.31836929424595994</v>
      </c>
      <c r="J368" s="128">
        <f t="shared" si="36"/>
        <v>94.252896909216474</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0.26014678899082566</v>
      </c>
      <c r="F369" s="128">
        <f t="shared" si="32"/>
        <v>28.355999999999998</v>
      </c>
      <c r="G369" s="122">
        <f t="shared" si="33"/>
        <v>0.2545115045767346</v>
      </c>
      <c r="H369" s="128">
        <f t="shared" si="34"/>
        <v>38537.623</v>
      </c>
      <c r="I369" s="122">
        <f t="shared" si="35"/>
        <v>0.23644038078966942</v>
      </c>
      <c r="J369" s="128">
        <f t="shared" si="36"/>
        <v>102.21415704703125</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0.17788073394495413</v>
      </c>
      <c r="F370" s="128">
        <f t="shared" si="32"/>
        <v>19.388999999999999</v>
      </c>
      <c r="G370" s="122">
        <f t="shared" si="33"/>
        <v>0.18030343156031645</v>
      </c>
      <c r="H370" s="128">
        <f t="shared" si="34"/>
        <v>27301.184999999998</v>
      </c>
      <c r="I370" s="122">
        <f t="shared" si="35"/>
        <v>8.8237265519551369E-2</v>
      </c>
      <c r="J370" s="128">
        <f t="shared" si="36"/>
        <v>98.656321959933493</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0.30240366972477067</v>
      </c>
      <c r="F371" s="128">
        <f t="shared" si="32"/>
        <v>32.962000000000003</v>
      </c>
      <c r="G371" s="122">
        <f t="shared" si="33"/>
        <v>0.34789057443632848</v>
      </c>
      <c r="H371" s="128">
        <f t="shared" si="34"/>
        <v>52676.89499999999</v>
      </c>
      <c r="I371" s="122">
        <f t="shared" si="35"/>
        <v>-0.2743053788742833</v>
      </c>
      <c r="J371" s="128">
        <f t="shared" si="36"/>
        <v>86.924939031401422</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0.17766055045871559</v>
      </c>
      <c r="F372" s="128">
        <f t="shared" si="32"/>
        <v>19.364999999999998</v>
      </c>
      <c r="G372" s="122">
        <f t="shared" si="33"/>
        <v>0.19199862631919587</v>
      </c>
      <c r="H372" s="128">
        <f t="shared" si="34"/>
        <v>29072.047999999999</v>
      </c>
      <c r="I372" s="122">
        <f t="shared" si="35"/>
        <v>-0.25114266325948142</v>
      </c>
      <c r="J372" s="128">
        <f t="shared" si="36"/>
        <v>92.532198726962051</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0.17453211009174313</v>
      </c>
      <c r="F373" s="128">
        <f t="shared" si="32"/>
        <v>19.024000000000001</v>
      </c>
      <c r="G373" s="122">
        <f t="shared" si="33"/>
        <v>0.21305822953677897</v>
      </c>
      <c r="H373" s="128">
        <f t="shared" si="34"/>
        <v>32260.850999999999</v>
      </c>
      <c r="I373" s="122">
        <f t="shared" si="35"/>
        <v>-0.28672759116409946</v>
      </c>
      <c r="J373" s="128">
        <f t="shared" si="36"/>
        <v>81.917563321164593</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7.7486238532110091E-2</v>
      </c>
      <c r="F374" s="128">
        <f t="shared" si="32"/>
        <v>8.4459999999999997</v>
      </c>
      <c r="G374" s="122">
        <f t="shared" si="33"/>
        <v>8.0801212537479017E-2</v>
      </c>
      <c r="H374" s="128">
        <f t="shared" si="34"/>
        <v>12234.757999999998</v>
      </c>
      <c r="I374" s="122">
        <f t="shared" si="35"/>
        <v>-0.42114976842831181</v>
      </c>
      <c r="J374" s="128">
        <f t="shared" si="36"/>
        <v>95.897370966021953</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9.8660550458715593E-2</v>
      </c>
      <c r="F375" s="128">
        <f t="shared" si="32"/>
        <v>10.754</v>
      </c>
      <c r="G375" s="122">
        <f t="shared" si="33"/>
        <v>0.10754310583946426</v>
      </c>
      <c r="H375" s="128">
        <f t="shared" si="34"/>
        <v>16283.962</v>
      </c>
      <c r="I375" s="122">
        <f t="shared" si="35"/>
        <v>-1.2809906280149649E-2</v>
      </c>
      <c r="J375" s="128">
        <f t="shared" si="36"/>
        <v>91.740469729404907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3.5183486238532104E-2</v>
      </c>
      <c r="F376" s="128">
        <f t="shared" si="32"/>
        <v>3.8349999999999991</v>
      </c>
      <c r="G376" s="122">
        <f t="shared" si="33"/>
        <v>3.3295143245849243E-2</v>
      </c>
      <c r="H376" s="128">
        <f t="shared" si="34"/>
        <v>5041.4840000000004</v>
      </c>
      <c r="I376" s="122">
        <f t="shared" si="35"/>
        <v>-0.11744271693414202</v>
      </c>
      <c r="J376" s="128">
        <f t="shared" si="36"/>
        <v>105.67152686125858</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0.35031192660550459</v>
      </c>
      <c r="F377" s="128">
        <f t="shared" si="32"/>
        <v>38.183999999999997</v>
      </c>
      <c r="G377" s="122">
        <f t="shared" si="33"/>
        <v>0.3723251925134396</v>
      </c>
      <c r="H377" s="128">
        <f t="shared" si="34"/>
        <v>56376.735999999997</v>
      </c>
      <c r="I377" s="122">
        <f t="shared" si="35"/>
        <v>-0.14475063365523899</v>
      </c>
      <c r="J377" s="128">
        <f t="shared" si="36"/>
        <v>94.087623843197122</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0.24439449541284403</v>
      </c>
      <c r="F378" s="128">
        <f t="shared" si="32"/>
        <v>26.638999999999999</v>
      </c>
      <c r="G378" s="122">
        <f t="shared" si="33"/>
        <v>0.24506102312802966</v>
      </c>
      <c r="H378" s="128">
        <f t="shared" si="34"/>
        <v>37106.649999999994</v>
      </c>
      <c r="I378" s="122">
        <f t="shared" si="35"/>
        <v>3.9651099822686837E-2</v>
      </c>
      <c r="J378" s="128">
        <f t="shared" si="36"/>
        <v>99.728015615589186</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0.13699082568807339</v>
      </c>
      <c r="F379" s="128">
        <f t="shared" si="32"/>
        <v>14.931999999999999</v>
      </c>
      <c r="G379" s="122">
        <f t="shared" si="33"/>
        <v>0.16056623386915692</v>
      </c>
      <c r="H379" s="128">
        <f t="shared" si="34"/>
        <v>24312.618000000002</v>
      </c>
      <c r="I379" s="122">
        <f t="shared" si="35"/>
        <v>-0.31031473897060668</v>
      </c>
      <c r="J379" s="128">
        <f t="shared" si="36"/>
        <v>85.317331288784672</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1.2082568807339449E-2</v>
      </c>
      <c r="F380" s="128">
        <f t="shared" si="32"/>
        <v>1.3169999999999999</v>
      </c>
      <c r="G380" s="122">
        <f t="shared" si="33"/>
        <v>1.200507205219987E-2</v>
      </c>
      <c r="H380" s="128">
        <f t="shared" si="34"/>
        <v>1817.7839999999999</v>
      </c>
      <c r="I380" s="122">
        <f t="shared" si="35"/>
        <v>-0.26299500439624812</v>
      </c>
      <c r="J380" s="128">
        <f t="shared" si="36"/>
        <v>100.64553344455254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4.1406330275229362</v>
      </c>
      <c r="F381" s="128">
        <f t="shared" si="32"/>
        <v>451.32900000000006</v>
      </c>
      <c r="G381" s="122">
        <f t="shared" si="33"/>
        <v>4.8935454371342901</v>
      </c>
      <c r="H381" s="128">
        <f t="shared" si="34"/>
        <v>740970.8629999999</v>
      </c>
      <c r="I381" s="122">
        <f t="shared" si="35"/>
        <v>-0.3027532026498056</v>
      </c>
      <c r="J381" s="128">
        <f t="shared" si="36"/>
        <v>84.614173521350452</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0.55766055045871554</v>
      </c>
      <c r="F382" s="128">
        <f t="shared" si="32"/>
        <v>60.784999999999997</v>
      </c>
      <c r="G382" s="122">
        <f t="shared" si="33"/>
        <v>0.60593096593535778</v>
      </c>
      <c r="H382" s="128">
        <f t="shared" si="34"/>
        <v>91748.85500000001</v>
      </c>
      <c r="I382" s="122">
        <f t="shared" si="35"/>
        <v>-0.13285061961384895</v>
      </c>
      <c r="J382" s="128">
        <f t="shared" si="36"/>
        <v>92.033677400505738</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7.2706422018348635E-2</v>
      </c>
      <c r="F383" s="128">
        <f t="shared" si="32"/>
        <v>7.9250000000000007</v>
      </c>
      <c r="G383" s="122">
        <f t="shared" si="33"/>
        <v>8.8273501168949539E-2</v>
      </c>
      <c r="H383" s="128">
        <f t="shared" si="34"/>
        <v>13366.197000000002</v>
      </c>
      <c r="I383" s="122">
        <f t="shared" si="35"/>
        <v>-0.16204518354615599</v>
      </c>
      <c r="J383" s="128">
        <f t="shared" si="36"/>
        <v>82.36494650777864</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4.9238532110091736E-2</v>
      </c>
      <c r="F384" s="128">
        <f t="shared" si="32"/>
        <v>5.3669999999999991</v>
      </c>
      <c r="G384" s="122">
        <f t="shared" si="33"/>
        <v>3.698947284999142E-2</v>
      </c>
      <c r="H384" s="128">
        <f t="shared" si="34"/>
        <v>5600.8720000000003</v>
      </c>
      <c r="I384" s="122">
        <f t="shared" si="35"/>
        <v>0.4059373108738224</v>
      </c>
      <c r="J384" s="128">
        <f t="shared" si="36"/>
        <v>133.11498736350106</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0.21363302752293578</v>
      </c>
      <c r="F385" s="128">
        <f t="shared" si="32"/>
        <v>23.286000000000001</v>
      </c>
      <c r="G385" s="122">
        <f t="shared" si="33"/>
        <v>0.24254991480537322</v>
      </c>
      <c r="H385" s="128">
        <f t="shared" si="34"/>
        <v>36726.423000000003</v>
      </c>
      <c r="I385" s="122">
        <f t="shared" si="35"/>
        <v>-0.2243824625023231</v>
      </c>
      <c r="J385" s="128">
        <f t="shared" si="36"/>
        <v>88.077964362246462</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0.67878899082568811</v>
      </c>
      <c r="F386" s="128">
        <f t="shared" si="32"/>
        <v>73.988</v>
      </c>
      <c r="G386" s="122">
        <f t="shared" si="33"/>
        <v>0.70191489783249028</v>
      </c>
      <c r="H386" s="128">
        <f t="shared" si="34"/>
        <v>106282.55000000002</v>
      </c>
      <c r="I386" s="122">
        <f t="shared" si="35"/>
        <v>-0.43020393795102763</v>
      </c>
      <c r="J386" s="128">
        <f t="shared" si="36"/>
        <v>96.705311843613117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0.31229357798165136</v>
      </c>
      <c r="F387" s="128">
        <f t="shared" si="32"/>
        <v>34.04</v>
      </c>
      <c r="G387" s="122">
        <f t="shared" si="33"/>
        <v>0.40008750610891702</v>
      </c>
      <c r="H387" s="128">
        <f t="shared" si="34"/>
        <v>60580.45</v>
      </c>
      <c r="I387" s="122">
        <f t="shared" si="35"/>
        <v>-0.24358618817026184</v>
      </c>
      <c r="J387" s="128">
        <f t="shared" si="36"/>
        <v>78.056318483645612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2.1467889908256886E-3</v>
      </c>
      <c r="F388" s="128">
        <f t="shared" si="32"/>
        <v>0.23400000000000004</v>
      </c>
      <c r="G388" s="122">
        <f t="shared" si="33"/>
        <v>2.420518036164789E-3</v>
      </c>
      <c r="H388" s="128">
        <f t="shared" si="34"/>
        <v>366.51000000000005</v>
      </c>
      <c r="I388" s="122">
        <f t="shared" si="35"/>
        <v>-0.10565540975634631</v>
      </c>
      <c r="J388" s="128">
        <f t="shared" si="36"/>
        <v>88.691303214876555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1.3256880733944956E-2</v>
      </c>
      <c r="F389" s="128">
        <f t="shared" si="32"/>
        <v>1.4450000000000001</v>
      </c>
      <c r="G389" s="122">
        <f t="shared" si="33"/>
        <v>1.5683531680513545E-2</v>
      </c>
      <c r="H389" s="128">
        <f t="shared" si="34"/>
        <v>2374.7690000000002</v>
      </c>
      <c r="I389" s="122">
        <f t="shared" si="35"/>
        <v>-0.29809059983267266</v>
      </c>
      <c r="J389" s="128">
        <f t="shared" si="36"/>
        <v>84.527394747551327</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1.7431192660550461E-3</v>
      </c>
      <c r="F390" s="128">
        <f t="shared" si="32"/>
        <v>0.19000000000000003</v>
      </c>
      <c r="G390" s="122">
        <f t="shared" si="33"/>
        <v>1.8699560157973295E-3</v>
      </c>
      <c r="H390" s="128">
        <f t="shared" si="34"/>
        <v>283.14500000000004</v>
      </c>
      <c r="I390" s="122">
        <f t="shared" si="35"/>
        <v>-0.35054556328591069</v>
      </c>
      <c r="J390" s="128">
        <f t="shared" si="36"/>
        <v>93.217126570316594</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1.3018348623853211E-2</v>
      </c>
      <c r="F391" s="128">
        <f t="shared" si="32"/>
        <v>1.419</v>
      </c>
      <c r="G391" s="122">
        <f t="shared" si="33"/>
        <v>1.7614471198932755E-2</v>
      </c>
      <c r="H391" s="128">
        <f t="shared" si="34"/>
        <v>2667.1480000000001</v>
      </c>
      <c r="I391" s="122">
        <f t="shared" si="35"/>
        <v>-0.12948940753260346</v>
      </c>
      <c r="J391" s="128">
        <f t="shared" si="36"/>
        <v>73.907121461823849</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1.2844036697247707E-4</v>
      </c>
      <c r="F392" s="128">
        <f t="shared" si="32"/>
        <v>1.4E-2</v>
      </c>
      <c r="G392" s="122">
        <f t="shared" si="33"/>
        <v>2.2511854601170274E-4</v>
      </c>
      <c r="H392" s="128">
        <f t="shared" si="34"/>
        <v>34.087000000000003</v>
      </c>
      <c r="I392" s="122">
        <f t="shared" si="35"/>
        <v>-0.18389680879781248</v>
      </c>
      <c r="J392" s="128">
        <f t="shared" si="36"/>
        <v>57.054547147705961</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3.9449541284403682E-3</v>
      </c>
      <c r="F393" s="128">
        <f t="shared" ref="F393:F456" si="38">SUMPRODUCT($K$2:$AI$2,$K393:$AI393)</f>
        <v>0.43000000000000016</v>
      </c>
      <c r="G393" s="122">
        <f t="shared" ref="G393:G456" si="39">SUMPRODUCT($K$3:$AI$3,$K393:$AI393)/$J$3</f>
        <v>4.3611261540900028E-3</v>
      </c>
      <c r="H393" s="128">
        <f t="shared" ref="H393:H456" si="40">SUMPRODUCT($K$3:$AI$3,$K393:$AI393)</f>
        <v>660.35300000000007</v>
      </c>
      <c r="I393" s="122">
        <f t="shared" ref="I393:I456" si="41">CORREL($K$4:$AI$4,$K393:$AI393)</f>
        <v>0.20858204733009819</v>
      </c>
      <c r="J393" s="128">
        <f t="shared" si="36"/>
        <v>90.457234875919951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1.6055045871559632E-3</v>
      </c>
      <c r="F394" s="128">
        <f t="shared" si="38"/>
        <v>0.17499999999999999</v>
      </c>
      <c r="G394" s="122">
        <f t="shared" si="39"/>
        <v>2.3452627824961368E-3</v>
      </c>
      <c r="H394" s="128">
        <f t="shared" si="40"/>
        <v>355.11500000000001</v>
      </c>
      <c r="I394" s="122">
        <f t="shared" si="41"/>
        <v>-7.2968245672481571E-2</v>
      </c>
      <c r="J394" s="128">
        <f t="shared" ref="J394:J457" si="42">$E394/$G394*100</f>
        <v>68.457342995362509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6.4220183486238537E-5</v>
      </c>
      <c r="F395" s="128">
        <f t="shared" si="38"/>
        <v>7.0000000000000001E-3</v>
      </c>
      <c r="G395" s="122">
        <f t="shared" si="39"/>
        <v>1.679456867743597E-4</v>
      </c>
      <c r="H395" s="128">
        <f t="shared" si="40"/>
        <v>25.43</v>
      </c>
      <c r="I395" s="122">
        <f t="shared" si="41"/>
        <v>-0.17644574984369896</v>
      </c>
      <c r="J395" s="128">
        <f t="shared" si="42"/>
        <v>38.238661986312493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7.6146788990825694E-4</v>
      </c>
      <c r="F396" s="128">
        <f t="shared" si="38"/>
        <v>8.3000000000000004E-2</v>
      </c>
      <c r="G396" s="122">
        <f t="shared" si="39"/>
        <v>1.3564569602028821E-3</v>
      </c>
      <c r="H396" s="128">
        <f t="shared" si="40"/>
        <v>205.392</v>
      </c>
      <c r="I396" s="122">
        <f t="shared" si="41"/>
        <v>-0.14006774821901893</v>
      </c>
      <c r="J396" s="128">
        <f t="shared" si="42"/>
        <v>56.136531585518647</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7.1834862385321118E-3</v>
      </c>
      <c r="F397" s="128">
        <f t="shared" si="38"/>
        <v>0.78300000000000014</v>
      </c>
      <c r="G397" s="122">
        <f t="shared" si="39"/>
        <v>1.0444900870438128E-2</v>
      </c>
      <c r="H397" s="128">
        <f t="shared" si="40"/>
        <v>1581.5460000000005</v>
      </c>
      <c r="I397" s="122">
        <f t="shared" si="41"/>
        <v>-0.19941145336980082</v>
      </c>
      <c r="J397" s="128">
        <f t="shared" si="42"/>
        <v>68.775054235921999</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7.1192660550458715E-3</v>
      </c>
      <c r="F398" s="128">
        <f t="shared" si="38"/>
        <v>0.77600000000000002</v>
      </c>
      <c r="G398" s="122">
        <f t="shared" si="39"/>
        <v>1.3988185024237541E-2</v>
      </c>
      <c r="H398" s="128">
        <f t="shared" si="40"/>
        <v>2118.0630000000001</v>
      </c>
      <c r="I398" s="122">
        <f t="shared" si="41"/>
        <v>-0.30616565011579605</v>
      </c>
      <c r="J398" s="128">
        <f t="shared" si="42"/>
        <v>50.89485192475086</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4.6697247706422021E-3</v>
      </c>
      <c r="F400" s="128">
        <f t="shared" si="38"/>
        <v>0.50900000000000001</v>
      </c>
      <c r="G400" s="122">
        <f t="shared" si="39"/>
        <v>7.3761970175276383E-3</v>
      </c>
      <c r="H400" s="128">
        <f t="shared" si="40"/>
        <v>1116.8889999999999</v>
      </c>
      <c r="I400" s="122">
        <f t="shared" si="41"/>
        <v>-0.44279576932579551</v>
      </c>
      <c r="J400" s="128">
        <f t="shared" si="42"/>
        <v>63.308026609725857</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1.8348623853211012E-4</v>
      </c>
      <c r="F401" s="128">
        <f t="shared" si="38"/>
        <v>2.0000000000000004E-2</v>
      </c>
      <c r="G401" s="122">
        <f t="shared" si="39"/>
        <v>7.5742646184733648E-4</v>
      </c>
      <c r="H401" s="128">
        <f t="shared" si="40"/>
        <v>114.688</v>
      </c>
      <c r="I401" s="122">
        <f t="shared" si="41"/>
        <v>-0.41983511944039381</v>
      </c>
      <c r="J401" s="128">
        <f t="shared" si="42"/>
        <v>24.224957507372221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0.65400917431192662</v>
      </c>
      <c r="F402" s="128">
        <f t="shared" si="38"/>
        <v>71.287000000000006</v>
      </c>
      <c r="G402" s="122">
        <f t="shared" si="39"/>
        <v>0.81798162701924471</v>
      </c>
      <c r="H402" s="128">
        <f t="shared" si="40"/>
        <v>123857.14199999999</v>
      </c>
      <c r="I402" s="122">
        <f t="shared" si="41"/>
        <v>-0.1678522030745789</v>
      </c>
      <c r="J402" s="128">
        <f t="shared" si="42"/>
        <v>79.954017634254242</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0.16001834862385322</v>
      </c>
      <c r="F403" s="128">
        <f t="shared" si="38"/>
        <v>17.442</v>
      </c>
      <c r="G403" s="122">
        <f t="shared" si="39"/>
        <v>0.16627541639699375</v>
      </c>
      <c r="H403" s="128">
        <f t="shared" si="40"/>
        <v>25177.091</v>
      </c>
      <c r="I403" s="122">
        <f t="shared" si="41"/>
        <v>-9.0283117114735356E-2</v>
      </c>
      <c r="J403" s="128">
        <f t="shared" si="42"/>
        <v>96.236925512667867</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0.60568807339449537</v>
      </c>
      <c r="F404" s="128">
        <f t="shared" si="38"/>
        <v>66.02</v>
      </c>
      <c r="G404" s="122">
        <f t="shared" si="39"/>
        <v>0.76848142228797112</v>
      </c>
      <c r="H404" s="128">
        <f t="shared" si="40"/>
        <v>116361.92000000001</v>
      </c>
      <c r="I404" s="122">
        <f t="shared" si="41"/>
        <v>-0.17410297146094342</v>
      </c>
      <c r="J404" s="128">
        <f t="shared" si="42"/>
        <v>78.816228451066891</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3.9963302752293574E-2</v>
      </c>
      <c r="F405" s="128">
        <f t="shared" si="38"/>
        <v>4.3559999999999999</v>
      </c>
      <c r="G405" s="122">
        <f t="shared" si="39"/>
        <v>7.6332576047761821E-2</v>
      </c>
      <c r="H405" s="128">
        <f t="shared" si="40"/>
        <v>11558.126</v>
      </c>
      <c r="I405" s="122">
        <f t="shared" si="41"/>
        <v>-0.39645800026408007</v>
      </c>
      <c r="J405" s="128">
        <f t="shared" si="42"/>
        <v>52.354191121872084</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0.38566972477064232</v>
      </c>
      <c r="F406" s="128">
        <f t="shared" si="38"/>
        <v>42.038000000000011</v>
      </c>
      <c r="G406" s="122">
        <f t="shared" si="39"/>
        <v>0.47234429196000477</v>
      </c>
      <c r="H406" s="128">
        <f t="shared" si="40"/>
        <v>71521.428</v>
      </c>
      <c r="I406" s="122">
        <f t="shared" si="41"/>
        <v>-0.33235968847447295</v>
      </c>
      <c r="J406" s="128">
        <f t="shared" si="42"/>
        <v>81.650129224658542</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0.35534862385321098</v>
      </c>
      <c r="F407" s="128">
        <f t="shared" si="38"/>
        <v>38.732999999999997</v>
      </c>
      <c r="G407" s="122">
        <f t="shared" si="39"/>
        <v>0.43772399582612365</v>
      </c>
      <c r="H407" s="128">
        <f t="shared" si="40"/>
        <v>66279.291999999987</v>
      </c>
      <c r="I407" s="122">
        <f t="shared" si="41"/>
        <v>-0.25194576263161916</v>
      </c>
      <c r="J407" s="128">
        <f t="shared" si="42"/>
        <v>81.180978708410919</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0.14446788990825687</v>
      </c>
      <c r="F408" s="128">
        <f t="shared" si="38"/>
        <v>15.747</v>
      </c>
      <c r="G408" s="122">
        <f t="shared" si="39"/>
        <v>0.1873534454292092</v>
      </c>
      <c r="H408" s="128">
        <f t="shared" si="40"/>
        <v>28368.684000000001</v>
      </c>
      <c r="I408" s="122">
        <f t="shared" si="41"/>
        <v>-0.28705155741713578</v>
      </c>
      <c r="J408" s="128">
        <f t="shared" si="42"/>
        <v>77.109812193362373</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0.87687155963302754</v>
      </c>
      <c r="F409" s="128">
        <f t="shared" si="38"/>
        <v>95.579000000000008</v>
      </c>
      <c r="G409" s="122">
        <f t="shared" si="39"/>
        <v>0.89804866660502725</v>
      </c>
      <c r="H409" s="128">
        <f t="shared" si="40"/>
        <v>135980.73300000001</v>
      </c>
      <c r="I409" s="122">
        <f t="shared" si="41"/>
        <v>-0.16121481008866542</v>
      </c>
      <c r="J409" s="128">
        <f t="shared" si="42"/>
        <v>97.641875350468766</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0.10742201834862385</v>
      </c>
      <c r="F410" s="128">
        <f t="shared" si="38"/>
        <v>11.709</v>
      </c>
      <c r="G410" s="122">
        <f t="shared" si="39"/>
        <v>8.767013168843861E-2</v>
      </c>
      <c r="H410" s="128">
        <f t="shared" si="40"/>
        <v>13274.835999999998</v>
      </c>
      <c r="I410" s="122">
        <f t="shared" si="41"/>
        <v>0.17995437393143182</v>
      </c>
      <c r="J410" s="128">
        <f t="shared" si="42"/>
        <v>122.52977870545389</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2.4119266055045871E-2</v>
      </c>
      <c r="F411" s="128">
        <f t="shared" si="38"/>
        <v>2.629</v>
      </c>
      <c r="G411" s="122">
        <f t="shared" si="39"/>
        <v>2.3910644705385099E-2</v>
      </c>
      <c r="H411" s="128">
        <f t="shared" si="40"/>
        <v>3620.5020000000009</v>
      </c>
      <c r="I411" s="122">
        <f t="shared" si="41"/>
        <v>0.19848595147909026</v>
      </c>
      <c r="J411" s="128">
        <f t="shared" si="42"/>
        <v>100.87250407603517</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0.4356422018348623</v>
      </c>
      <c r="F412" s="128">
        <f t="shared" si="38"/>
        <v>47.484999999999992</v>
      </c>
      <c r="G412" s="122">
        <f t="shared" si="39"/>
        <v>0.4198674133854628</v>
      </c>
      <c r="H412" s="128">
        <f t="shared" si="40"/>
        <v>63575.484000000004</v>
      </c>
      <c r="I412" s="122">
        <f t="shared" si="41"/>
        <v>0.38361138848495663</v>
      </c>
      <c r="J412" s="128">
        <f t="shared" si="42"/>
        <v>103.75708805839554</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0.41634862385321098</v>
      </c>
      <c r="F413" s="128">
        <f t="shared" si="38"/>
        <v>45.381999999999998</v>
      </c>
      <c r="G413" s="122">
        <f t="shared" si="39"/>
        <v>0.45413358385396713</v>
      </c>
      <c r="H413" s="128">
        <f t="shared" si="40"/>
        <v>68763.998999999996</v>
      </c>
      <c r="I413" s="122">
        <f t="shared" si="41"/>
        <v>-0.30315259133474237</v>
      </c>
      <c r="J413" s="128">
        <f t="shared" si="42"/>
        <v>91.679769710027344</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0.13590825688073394</v>
      </c>
      <c r="F414" s="128">
        <f t="shared" si="38"/>
        <v>14.814</v>
      </c>
      <c r="G414" s="122">
        <f t="shared" si="39"/>
        <v>0.11263865590616703</v>
      </c>
      <c r="H414" s="128">
        <f t="shared" si="40"/>
        <v>17055.52</v>
      </c>
      <c r="I414" s="122">
        <f t="shared" si="41"/>
        <v>0.17714544835821652</v>
      </c>
      <c r="J414" s="128">
        <f t="shared" si="42"/>
        <v>120.6586280592264</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9.2926605504587145E-2</v>
      </c>
      <c r="F415" s="128">
        <f t="shared" si="38"/>
        <v>10.129</v>
      </c>
      <c r="G415" s="122">
        <f t="shared" si="39"/>
        <v>9.1546454186424334E-2</v>
      </c>
      <c r="H415" s="128">
        <f t="shared" si="40"/>
        <v>13861.780999999999</v>
      </c>
      <c r="I415" s="122">
        <f t="shared" si="41"/>
        <v>0.31949854546134998</v>
      </c>
      <c r="J415" s="128">
        <f t="shared" si="42"/>
        <v>101.50759669550094</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0.25990825688073393</v>
      </c>
      <c r="F416" s="128">
        <f t="shared" si="38"/>
        <v>28.33</v>
      </c>
      <c r="G416" s="122">
        <f t="shared" si="39"/>
        <v>0.24631241992365505</v>
      </c>
      <c r="H416" s="128">
        <f t="shared" si="40"/>
        <v>37296.133999999998</v>
      </c>
      <c r="I416" s="122">
        <f t="shared" si="41"/>
        <v>0.34553054274531669</v>
      </c>
      <c r="J416" s="128">
        <f t="shared" si="42"/>
        <v>105.51975290620463</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0.24744036697247709</v>
      </c>
      <c r="F417" s="128">
        <f t="shared" si="38"/>
        <v>26.971000000000004</v>
      </c>
      <c r="G417" s="122">
        <f t="shared" si="39"/>
        <v>0.2605573181523993</v>
      </c>
      <c r="H417" s="128">
        <f t="shared" si="40"/>
        <v>39453.067999999999</v>
      </c>
      <c r="I417" s="122">
        <f t="shared" si="41"/>
        <v>-0.22675791664227299</v>
      </c>
      <c r="J417" s="128">
        <f t="shared" si="42"/>
        <v>94.965809721663575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0.26348623853211006</v>
      </c>
      <c r="F418" s="128">
        <f t="shared" si="38"/>
        <v>28.72</v>
      </c>
      <c r="G418" s="122">
        <f t="shared" si="39"/>
        <v>0.28854043772867161</v>
      </c>
      <c r="H418" s="128">
        <f t="shared" si="40"/>
        <v>43690.216</v>
      </c>
      <c r="I418" s="122">
        <f t="shared" si="41"/>
        <v>-0.31110498972985734</v>
      </c>
      <c r="J418" s="128">
        <f t="shared" si="42"/>
        <v>91.316919252711045</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7.1256880733944955E-2</v>
      </c>
      <c r="F419" s="128">
        <f t="shared" si="38"/>
        <v>7.7670000000000003</v>
      </c>
      <c r="G419" s="122">
        <f t="shared" si="39"/>
        <v>7.7982994095814231E-2</v>
      </c>
      <c r="H419" s="128">
        <f t="shared" si="40"/>
        <v>11808.028999999999</v>
      </c>
      <c r="I419" s="122">
        <f t="shared" si="41"/>
        <v>-9.5021792811236461E-2</v>
      </c>
      <c r="J419" s="128">
        <f t="shared" si="42"/>
        <v>91.374897258234029</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0.23128440366972472</v>
      </c>
      <c r="F420" s="128">
        <f t="shared" si="38"/>
        <v>25.209999999999994</v>
      </c>
      <c r="G420" s="122">
        <f t="shared" si="39"/>
        <v>0.22638863939558046</v>
      </c>
      <c r="H420" s="128">
        <f t="shared" si="40"/>
        <v>34279.315000000002</v>
      </c>
      <c r="I420" s="122">
        <f t="shared" si="41"/>
        <v>0.16772498900443325</v>
      </c>
      <c r="J420" s="128">
        <f t="shared" si="42"/>
        <v>102.16254856569442</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0.88204587155963321</v>
      </c>
      <c r="F421" s="128">
        <f t="shared" si="38"/>
        <v>96.143000000000015</v>
      </c>
      <c r="G421" s="122">
        <f t="shared" si="39"/>
        <v>0.88916369255966932</v>
      </c>
      <c r="H421" s="128">
        <f t="shared" si="40"/>
        <v>134635.38800000001</v>
      </c>
      <c r="I421" s="122">
        <f t="shared" si="41"/>
        <v>-7.4653455990368434E-2</v>
      </c>
      <c r="J421" s="128">
        <f t="shared" si="42"/>
        <v>99.19949261765899</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0.72601834862385328</v>
      </c>
      <c r="F422" s="128">
        <f t="shared" si="38"/>
        <v>79.13600000000001</v>
      </c>
      <c r="G422" s="122">
        <f t="shared" si="39"/>
        <v>0.74022456379030233</v>
      </c>
      <c r="H422" s="128">
        <f t="shared" si="40"/>
        <v>112083.323</v>
      </c>
      <c r="I422" s="122">
        <f t="shared" si="41"/>
        <v>-0.15223532109362256</v>
      </c>
      <c r="J422" s="128">
        <f t="shared" si="42"/>
        <v>98.080823595787407</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0.2926330275229358</v>
      </c>
      <c r="F423" s="128">
        <f t="shared" si="38"/>
        <v>31.897000000000002</v>
      </c>
      <c r="G423" s="122">
        <f t="shared" si="39"/>
        <v>0.31491588846768542</v>
      </c>
      <c r="H423" s="128">
        <f t="shared" si="40"/>
        <v>47683.933999999994</v>
      </c>
      <c r="I423" s="122">
        <f t="shared" si="41"/>
        <v>-0.25290675048637773</v>
      </c>
      <c r="J423" s="128">
        <f t="shared" si="42"/>
        <v>92.924186501616873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0.44256880733944964</v>
      </c>
      <c r="F424" s="128">
        <f t="shared" si="38"/>
        <v>48.240000000000009</v>
      </c>
      <c r="G424" s="122">
        <f t="shared" si="39"/>
        <v>0.47334081813258666</v>
      </c>
      <c r="H424" s="128">
        <f t="shared" si="40"/>
        <v>71672.320000000007</v>
      </c>
      <c r="I424" s="122">
        <f t="shared" si="41"/>
        <v>-4.3599198625042891E-2</v>
      </c>
      <c r="J424" s="128">
        <f t="shared" si="42"/>
        <v>93.498973759639398</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3.6458715596330279E-2</v>
      </c>
      <c r="F425" s="128">
        <f t="shared" si="38"/>
        <v>3.9740000000000006</v>
      </c>
      <c r="G425" s="122">
        <f t="shared" si="39"/>
        <v>3.6301608791557145E-2</v>
      </c>
      <c r="H425" s="128">
        <f t="shared" si="40"/>
        <v>5496.7169999999996</v>
      </c>
      <c r="I425" s="122">
        <f t="shared" si="41"/>
        <v>0.22870476365826253</v>
      </c>
      <c r="J425" s="128">
        <f t="shared" si="42"/>
        <v>100.43278193447358</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4.9614678899082561E-2</v>
      </c>
      <c r="F426" s="128">
        <f t="shared" si="38"/>
        <v>5.4079999999999995</v>
      </c>
      <c r="G426" s="122">
        <f t="shared" si="39"/>
        <v>5.0970241318733567E-2</v>
      </c>
      <c r="H426" s="128">
        <f t="shared" si="40"/>
        <v>7717.811999999999</v>
      </c>
      <c r="I426" s="122">
        <f t="shared" si="41"/>
        <v>-0.29261928531680681</v>
      </c>
      <c r="J426" s="128">
        <f t="shared" si="42"/>
        <v>97.340482633436579</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0.14973394495412848</v>
      </c>
      <c r="F427" s="128">
        <f t="shared" si="38"/>
        <v>16.321000000000005</v>
      </c>
      <c r="G427" s="122">
        <f t="shared" si="39"/>
        <v>0.15540460843492845</v>
      </c>
      <c r="H427" s="128">
        <f t="shared" si="40"/>
        <v>23531.054999999997</v>
      </c>
      <c r="I427" s="122">
        <f t="shared" si="41"/>
        <v>-0.2853991379659222</v>
      </c>
      <c r="J427" s="128">
        <f t="shared" si="42"/>
        <v>96.351032612282921</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0.5013394495412844</v>
      </c>
      <c r="F428" s="128">
        <f t="shared" si="38"/>
        <v>54.646000000000001</v>
      </c>
      <c r="G428" s="122">
        <f t="shared" si="39"/>
        <v>0.50198383943784752</v>
      </c>
      <c r="H428" s="128">
        <f t="shared" si="40"/>
        <v>76009.388999999996</v>
      </c>
      <c r="I428" s="122">
        <f t="shared" si="41"/>
        <v>-1.5639386614773647E-2</v>
      </c>
      <c r="J428" s="128">
        <f t="shared" si="42"/>
        <v>99.871631346283024</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0.23883486238532109</v>
      </c>
      <c r="F429" s="128">
        <f t="shared" si="38"/>
        <v>26.032999999999998</v>
      </c>
      <c r="G429" s="122">
        <f t="shared" si="39"/>
        <v>0.23724907210503368</v>
      </c>
      <c r="H429" s="128">
        <f t="shared" si="40"/>
        <v>35923.779999999992</v>
      </c>
      <c r="I429" s="122">
        <f t="shared" si="41"/>
        <v>-0.34453087854044639</v>
      </c>
      <c r="J429" s="128">
        <f t="shared" si="42"/>
        <v>100.66840736876954</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0.12860550458715597</v>
      </c>
      <c r="F430" s="128">
        <f t="shared" si="38"/>
        <v>14.018000000000002</v>
      </c>
      <c r="G430" s="122">
        <f t="shared" si="39"/>
        <v>0.12308522104373323</v>
      </c>
      <c r="H430" s="128">
        <f t="shared" si="40"/>
        <v>18637.317999999999</v>
      </c>
      <c r="I430" s="122">
        <f t="shared" si="41"/>
        <v>-0.31349186060453815</v>
      </c>
      <c r="J430" s="128">
        <f t="shared" si="42"/>
        <v>104.48492800078843</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0.26465137614678902</v>
      </c>
      <c r="F431" s="128">
        <f t="shared" si="38"/>
        <v>28.847000000000001</v>
      </c>
      <c r="G431" s="122">
        <f t="shared" si="39"/>
        <v>0.26889186226208239</v>
      </c>
      <c r="H431" s="128">
        <f t="shared" si="40"/>
        <v>40715.067999999992</v>
      </c>
      <c r="I431" s="122">
        <f t="shared" si="41"/>
        <v>-0.33785234977052359</v>
      </c>
      <c r="J431" s="128">
        <f t="shared" si="42"/>
        <v>98.422977147906295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0.13544954128440367</v>
      </c>
      <c r="F432" s="128">
        <f t="shared" si="38"/>
        <v>14.764000000000001</v>
      </c>
      <c r="G432" s="122">
        <f t="shared" si="39"/>
        <v>0.13212858444834824</v>
      </c>
      <c r="H432" s="128">
        <f t="shared" si="40"/>
        <v>20006.645999999993</v>
      </c>
      <c r="I432" s="122">
        <f t="shared" si="41"/>
        <v>-0.28353971047355664</v>
      </c>
      <c r="J432" s="128">
        <f t="shared" si="42"/>
        <v>102.51342799888519</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0.17177064220183483</v>
      </c>
      <c r="F433" s="128">
        <f t="shared" si="38"/>
        <v>18.722999999999995</v>
      </c>
      <c r="G433" s="122">
        <f t="shared" si="39"/>
        <v>0.17133054854772881</v>
      </c>
      <c r="H433" s="128">
        <f t="shared" si="40"/>
        <v>25942.528999999999</v>
      </c>
      <c r="I433" s="122">
        <f t="shared" si="41"/>
        <v>-0.30650234122278591</v>
      </c>
      <c r="J433" s="128">
        <f t="shared" si="42"/>
        <v>100.25686817548676</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0.18847706422018348</v>
      </c>
      <c r="F434" s="128">
        <f t="shared" si="38"/>
        <v>20.544</v>
      </c>
      <c r="G434" s="122">
        <f t="shared" si="39"/>
        <v>0.19234205312446342</v>
      </c>
      <c r="H434" s="128">
        <f t="shared" si="40"/>
        <v>29124.049000000003</v>
      </c>
      <c r="I434" s="122">
        <f t="shared" si="41"/>
        <v>-0.41784546100736192</v>
      </c>
      <c r="J434" s="128">
        <f t="shared" si="42"/>
        <v>97.990564808113518</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0.4607155963302752</v>
      </c>
      <c r="F435" s="128">
        <f t="shared" si="38"/>
        <v>50.217999999999996</v>
      </c>
      <c r="G435" s="122">
        <f t="shared" si="39"/>
        <v>0.46277986765113793</v>
      </c>
      <c r="H435" s="128">
        <f t="shared" si="40"/>
        <v>70073.202000000005</v>
      </c>
      <c r="I435" s="122">
        <f t="shared" si="41"/>
        <v>-0.34034145435752861</v>
      </c>
      <c r="J435" s="128">
        <f t="shared" si="42"/>
        <v>99.553940984654304</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0.22600000000000001</v>
      </c>
      <c r="F436" s="128">
        <f t="shared" si="38"/>
        <v>24.634</v>
      </c>
      <c r="G436" s="122">
        <f t="shared" si="39"/>
        <v>0.23078772008611922</v>
      </c>
      <c r="H436" s="128">
        <f t="shared" si="40"/>
        <v>34945.415000000001</v>
      </c>
      <c r="I436" s="122">
        <f t="shared" si="41"/>
        <v>-0.40903347669980517</v>
      </c>
      <c r="J436" s="128">
        <f t="shared" si="42"/>
        <v>97.925487506730136</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0.2160550458715596</v>
      </c>
      <c r="F437" s="128">
        <f t="shared" si="38"/>
        <v>23.549999999999997</v>
      </c>
      <c r="G437" s="122">
        <f t="shared" si="39"/>
        <v>0.21824923721089962</v>
      </c>
      <c r="H437" s="128">
        <f t="shared" si="40"/>
        <v>33046.862999999998</v>
      </c>
      <c r="I437" s="122">
        <f t="shared" si="41"/>
        <v>-0.34333179918109547</v>
      </c>
      <c r="J437" s="128">
        <f t="shared" si="42"/>
        <v>98.994639629727672</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0.67843119266055052</v>
      </c>
      <c r="F438" s="128">
        <f t="shared" si="38"/>
        <v>73.949000000000012</v>
      </c>
      <c r="G438" s="122">
        <f t="shared" si="39"/>
        <v>0.68837276281551729</v>
      </c>
      <c r="H438" s="128">
        <f t="shared" si="40"/>
        <v>104232.027</v>
      </c>
      <c r="I438" s="122">
        <f t="shared" si="41"/>
        <v>-0.15972313371657773</v>
      </c>
      <c r="J438" s="128">
        <f t="shared" si="42"/>
        <v>98.555786821909592</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0.31556880733944959</v>
      </c>
      <c r="F439" s="128">
        <f t="shared" si="38"/>
        <v>34.397000000000006</v>
      </c>
      <c r="G439" s="122">
        <f t="shared" si="39"/>
        <v>0.31949282119695144</v>
      </c>
      <c r="H439" s="128">
        <f t="shared" si="40"/>
        <v>48376.963999999993</v>
      </c>
      <c r="I439" s="122">
        <f t="shared" si="41"/>
        <v>-0.3130155393767548</v>
      </c>
      <c r="J439" s="128">
        <f t="shared" si="42"/>
        <v>98.771799052385319</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0.21412844036697248</v>
      </c>
      <c r="F440" s="128">
        <f t="shared" si="38"/>
        <v>23.34</v>
      </c>
      <c r="G440" s="122">
        <f t="shared" si="39"/>
        <v>0.22098192420980334</v>
      </c>
      <c r="H440" s="128">
        <f t="shared" si="40"/>
        <v>33460.641000000003</v>
      </c>
      <c r="I440" s="122">
        <f t="shared" si="41"/>
        <v>-0.39327239767340511</v>
      </c>
      <c r="J440" s="128">
        <f t="shared" si="42"/>
        <v>96.898622424735493</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5.887155963302753E-2</v>
      </c>
      <c r="F441" s="128">
        <f t="shared" si="38"/>
        <v>6.4170000000000007</v>
      </c>
      <c r="G441" s="122">
        <f t="shared" si="39"/>
        <v>5.7510428086489054E-2</v>
      </c>
      <c r="H441" s="128">
        <f t="shared" si="40"/>
        <v>8708.1139999999996</v>
      </c>
      <c r="I441" s="122">
        <f t="shared" si="41"/>
        <v>-0.28502233111981212</v>
      </c>
      <c r="J441" s="128">
        <f t="shared" si="42"/>
        <v>102.36675606811949</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5.6550458715596344E-2</v>
      </c>
      <c r="F442" s="128">
        <f t="shared" si="38"/>
        <v>6.1640000000000015</v>
      </c>
      <c r="G442" s="122">
        <f t="shared" si="39"/>
        <v>5.5055601051394149E-2</v>
      </c>
      <c r="H442" s="128">
        <f t="shared" si="40"/>
        <v>8336.4089999999997</v>
      </c>
      <c r="I442" s="122">
        <f t="shared" si="41"/>
        <v>-0.29259076636366099</v>
      </c>
      <c r="J442" s="128">
        <f t="shared" si="42"/>
        <v>102.71517817561696</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0.76917431192660557</v>
      </c>
      <c r="F443" s="128">
        <f t="shared" si="38"/>
        <v>83.84</v>
      </c>
      <c r="G443" s="122">
        <f t="shared" si="39"/>
        <v>0.79565486930219664</v>
      </c>
      <c r="H443" s="128">
        <f t="shared" si="40"/>
        <v>120476.46900000001</v>
      </c>
      <c r="I443" s="122">
        <f t="shared" si="41"/>
        <v>-0.2397464388530568</v>
      </c>
      <c r="J443" s="128">
        <f t="shared" si="42"/>
        <v>96.671853790222514</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0.61689908256880743</v>
      </c>
      <c r="F444" s="128">
        <f t="shared" si="38"/>
        <v>67.242000000000004</v>
      </c>
      <c r="G444" s="122">
        <f t="shared" si="39"/>
        <v>0.6209622898202326</v>
      </c>
      <c r="H444" s="128">
        <f t="shared" si="40"/>
        <v>94024.867999999988</v>
      </c>
      <c r="I444" s="122">
        <f t="shared" si="41"/>
        <v>-6.1241284845669389E-2</v>
      </c>
      <c r="J444" s="128">
        <f t="shared" si="42"/>
        <v>99.345659580616157</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0.46094495412844039</v>
      </c>
      <c r="F445" s="128">
        <f t="shared" si="38"/>
        <v>50.243000000000002</v>
      </c>
      <c r="G445" s="122">
        <f t="shared" si="39"/>
        <v>0.45306335442285595</v>
      </c>
      <c r="H445" s="128">
        <f t="shared" si="40"/>
        <v>68601.947</v>
      </c>
      <c r="I445" s="122">
        <f t="shared" si="41"/>
        <v>-2.5324488205731778E-2</v>
      </c>
      <c r="J445" s="128">
        <f t="shared" si="42"/>
        <v>101.73962418912133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5.4954128440366984E-2</v>
      </c>
      <c r="F446" s="128">
        <f t="shared" si="38"/>
        <v>5.9900000000000011</v>
      </c>
      <c r="G446" s="122">
        <f t="shared" si="39"/>
        <v>5.3236590101573132E-2</v>
      </c>
      <c r="H446" s="128">
        <f t="shared" si="40"/>
        <v>8060.978000000001</v>
      </c>
      <c r="I446" s="122">
        <f t="shared" si="41"/>
        <v>-0.28742624534073941</v>
      </c>
      <c r="J446" s="128">
        <f t="shared" si="42"/>
        <v>103.22623657059337</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0.36455963302752287</v>
      </c>
      <c r="F447" s="128">
        <f t="shared" si="38"/>
        <v>39.736999999999995</v>
      </c>
      <c r="G447" s="122">
        <f t="shared" si="39"/>
        <v>0.36580804131609185</v>
      </c>
      <c r="H447" s="128">
        <f t="shared" si="40"/>
        <v>55389.921999999999</v>
      </c>
      <c r="I447" s="122">
        <f t="shared" si="41"/>
        <v>-0.27185567538764133</v>
      </c>
      <c r="J447" s="128">
        <f t="shared" si="42"/>
        <v>99.658725848650704</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0.14050458715596331</v>
      </c>
      <c r="F448" s="128">
        <f t="shared" si="38"/>
        <v>15.315000000000001</v>
      </c>
      <c r="G448" s="122">
        <f t="shared" si="39"/>
        <v>0.14928911357962726</v>
      </c>
      <c r="H448" s="128">
        <f t="shared" si="40"/>
        <v>22605.059000000001</v>
      </c>
      <c r="I448" s="122">
        <f t="shared" si="41"/>
        <v>-0.3742174238704814</v>
      </c>
      <c r="J448" s="128">
        <f t="shared" si="42"/>
        <v>94.11576221934061</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0.1548256880733945</v>
      </c>
      <c r="F449" s="128">
        <f t="shared" si="38"/>
        <v>16.876000000000001</v>
      </c>
      <c r="G449" s="122">
        <f t="shared" si="39"/>
        <v>0.15460086647558413</v>
      </c>
      <c r="H449" s="128">
        <f t="shared" si="40"/>
        <v>23409.353999999999</v>
      </c>
      <c r="I449" s="122">
        <f t="shared" si="41"/>
        <v>-0.30754601740147935</v>
      </c>
      <c r="J449" s="128">
        <f t="shared" si="42"/>
        <v>100.1454206583285</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0.10943119266055047</v>
      </c>
      <c r="F450" s="128">
        <f t="shared" si="38"/>
        <v>11.928000000000001</v>
      </c>
      <c r="G450" s="122">
        <f t="shared" si="39"/>
        <v>0.10807553263152332</v>
      </c>
      <c r="H450" s="128">
        <f t="shared" si="40"/>
        <v>16364.580999999998</v>
      </c>
      <c r="I450" s="122">
        <f t="shared" si="41"/>
        <v>-0.31704656966623712</v>
      </c>
      <c r="J450" s="128">
        <f t="shared" si="42"/>
        <v>101.2543634956204</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0.10370642201834866</v>
      </c>
      <c r="F451" s="128">
        <f t="shared" si="38"/>
        <v>11.304000000000004</v>
      </c>
      <c r="G451" s="122">
        <f t="shared" si="39"/>
        <v>0.1058775046559854</v>
      </c>
      <c r="H451" s="128">
        <f t="shared" si="40"/>
        <v>16031.759999999998</v>
      </c>
      <c r="I451" s="122">
        <f t="shared" si="41"/>
        <v>-0.35683950287606131</v>
      </c>
      <c r="J451" s="128">
        <f t="shared" si="42"/>
        <v>97.94943917058589</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0.20063302752293577</v>
      </c>
      <c r="F452" s="128">
        <f t="shared" si="38"/>
        <v>21.869</v>
      </c>
      <c r="G452" s="122">
        <f t="shared" si="39"/>
        <v>0.19583193543700222</v>
      </c>
      <c r="H452" s="128">
        <f t="shared" si="40"/>
        <v>29652.480000000003</v>
      </c>
      <c r="I452" s="122">
        <f t="shared" si="41"/>
        <v>-0.19734970352151057</v>
      </c>
      <c r="J452" s="128">
        <f t="shared" si="42"/>
        <v>102.45163899096428</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0.14778899082568808</v>
      </c>
      <c r="F453" s="128">
        <f t="shared" si="38"/>
        <v>16.109000000000002</v>
      </c>
      <c r="G453" s="122">
        <f t="shared" si="39"/>
        <v>0.14374555204797315</v>
      </c>
      <c r="H453" s="128">
        <f t="shared" si="40"/>
        <v>21765.663999999997</v>
      </c>
      <c r="I453" s="122">
        <f t="shared" si="41"/>
        <v>-0.24183762070160811</v>
      </c>
      <c r="J453" s="128">
        <f t="shared" si="42"/>
        <v>102.81291401376056</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6.7357798165137608E-2</v>
      </c>
      <c r="F454" s="128">
        <f t="shared" si="38"/>
        <v>7.3419999999999996</v>
      </c>
      <c r="G454" s="122">
        <f t="shared" si="39"/>
        <v>6.7877029151091686E-2</v>
      </c>
      <c r="H454" s="128">
        <f t="shared" si="40"/>
        <v>10277.804</v>
      </c>
      <c r="I454" s="122">
        <f t="shared" si="41"/>
        <v>-0.30715149787873769</v>
      </c>
      <c r="J454" s="128">
        <f t="shared" si="42"/>
        <v>99.235041673968539</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6.2000000000000006E-2</v>
      </c>
      <c r="F455" s="128">
        <f t="shared" si="38"/>
        <v>6.7580000000000009</v>
      </c>
      <c r="G455" s="122">
        <f t="shared" si="39"/>
        <v>6.2694613586231476E-2</v>
      </c>
      <c r="H455" s="128">
        <f t="shared" si="40"/>
        <v>9493.0929999999971</v>
      </c>
      <c r="I455" s="122">
        <f t="shared" si="41"/>
        <v>-0.29905267290443083</v>
      </c>
      <c r="J455" s="128">
        <f t="shared" si="42"/>
        <v>98.892068159450275</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0.29253211009174312</v>
      </c>
      <c r="F456" s="128">
        <f t="shared" si="38"/>
        <v>31.885999999999999</v>
      </c>
      <c r="G456" s="122">
        <f t="shared" si="39"/>
        <v>0.29794161196158975</v>
      </c>
      <c r="H456" s="128">
        <f t="shared" si="40"/>
        <v>45113.722999999998</v>
      </c>
      <c r="I456" s="122">
        <f t="shared" si="41"/>
        <v>-0.31149735702110243</v>
      </c>
      <c r="J456" s="128">
        <f t="shared" si="42"/>
        <v>98.184375175313207</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5.6100917431192665E-2</v>
      </c>
      <c r="F457" s="128">
        <f t="shared" ref="F457:F520" si="44">SUMPRODUCT($K$2:$AI$2,$K457:$AI457)</f>
        <v>6.1150000000000002</v>
      </c>
      <c r="G457" s="122">
        <f t="shared" ref="G457:G520" si="45">SUMPRODUCT($K$3:$AI$3,$K457:$AI457)/$J$3</f>
        <v>5.3643833626121067E-2</v>
      </c>
      <c r="H457" s="128">
        <f t="shared" ref="H457:H520" si="46">SUMPRODUCT($K$3:$AI$3,$K457:$AI457)</f>
        <v>8122.6419999999998</v>
      </c>
      <c r="I457" s="122">
        <f t="shared" ref="I457:I520" si="47">CORREL($K$4:$AI$4,$K457:$AI457)</f>
        <v>-0.26725037696675719</v>
      </c>
      <c r="J457" s="128">
        <f t="shared" si="42"/>
        <v>104.58036579226724</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0.52121100917431196</v>
      </c>
      <c r="F458" s="128">
        <f t="shared" si="44"/>
        <v>56.812000000000005</v>
      </c>
      <c r="G458" s="122">
        <f t="shared" si="45"/>
        <v>0.54536452733492713</v>
      </c>
      <c r="H458" s="128">
        <f t="shared" si="46"/>
        <v>82578.005999999994</v>
      </c>
      <c r="I458" s="122">
        <f t="shared" si="47"/>
        <v>-0.29389514793998001</v>
      </c>
      <c r="J458" s="128">
        <f t="shared" ref="J458:J521" si="48">$E458/$G458*100</f>
        <v>95.571124092238279</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0.55847706422018351</v>
      </c>
      <c r="F459" s="128">
        <f t="shared" si="44"/>
        <v>60.874000000000002</v>
      </c>
      <c r="G459" s="122">
        <f t="shared" si="45"/>
        <v>0.56692323898083452</v>
      </c>
      <c r="H459" s="128">
        <f t="shared" si="46"/>
        <v>85842.383000000002</v>
      </c>
      <c r="I459" s="122">
        <f t="shared" si="47"/>
        <v>-0.11842957554942601</v>
      </c>
      <c r="J459" s="128">
        <f t="shared" si="48"/>
        <v>98.510173127523444</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0.41666055045871558</v>
      </c>
      <c r="F460" s="128">
        <f t="shared" si="44"/>
        <v>45.415999999999997</v>
      </c>
      <c r="G460" s="122">
        <f t="shared" si="45"/>
        <v>0.41919693827682314</v>
      </c>
      <c r="H460" s="128">
        <f t="shared" si="46"/>
        <v>63473.962000000007</v>
      </c>
      <c r="I460" s="122">
        <f t="shared" si="47"/>
        <v>-0.13931044589690658</v>
      </c>
      <c r="J460" s="128">
        <f t="shared" si="48"/>
        <v>99.394941234892173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0.24690825688073392</v>
      </c>
      <c r="F461" s="128">
        <f t="shared" si="44"/>
        <v>26.912999999999997</v>
      </c>
      <c r="G461" s="122">
        <f t="shared" si="45"/>
        <v>0.24957568452891996</v>
      </c>
      <c r="H461" s="128">
        <f t="shared" si="46"/>
        <v>37790.251000000004</v>
      </c>
      <c r="I461" s="122">
        <f t="shared" si="47"/>
        <v>-0.23275825576572604</v>
      </c>
      <c r="J461" s="128">
        <f t="shared" si="48"/>
        <v>98.931214932568096</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0.11165137614678899</v>
      </c>
      <c r="F462" s="128">
        <f t="shared" si="44"/>
        <v>12.17</v>
      </c>
      <c r="G462" s="122">
        <f t="shared" si="45"/>
        <v>0.11503987636872763</v>
      </c>
      <c r="H462" s="128">
        <f t="shared" si="46"/>
        <v>17419.108</v>
      </c>
      <c r="I462" s="122">
        <f t="shared" si="47"/>
        <v>-0.32581836213436371</v>
      </c>
      <c r="J462" s="128">
        <f t="shared" si="48"/>
        <v>97.054499423245417</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9.8266055045871561E-2</v>
      </c>
      <c r="F463" s="128">
        <f t="shared" si="44"/>
        <v>10.711</v>
      </c>
      <c r="G463" s="122">
        <f t="shared" si="45"/>
        <v>9.909798042504854E-2</v>
      </c>
      <c r="H463" s="128">
        <f t="shared" si="46"/>
        <v>15005.218000000001</v>
      </c>
      <c r="I463" s="122">
        <f t="shared" si="47"/>
        <v>-0.31961006650159118</v>
      </c>
      <c r="J463" s="128">
        <f t="shared" si="48"/>
        <v>99.16050218621136</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0.10978899082568809</v>
      </c>
      <c r="F464" s="128">
        <f t="shared" si="44"/>
        <v>11.967000000000002</v>
      </c>
      <c r="G464" s="122">
        <f t="shared" si="45"/>
        <v>0.11071544994650569</v>
      </c>
      <c r="H464" s="128">
        <f t="shared" si="46"/>
        <v>16764.311999999998</v>
      </c>
      <c r="I464" s="122">
        <f t="shared" si="47"/>
        <v>-0.30988787777138727</v>
      </c>
      <c r="J464" s="128">
        <f t="shared" si="48"/>
        <v>99.163207012873784</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5.0045871559633019E-2</v>
      </c>
      <c r="F465" s="128">
        <f t="shared" si="44"/>
        <v>5.4549999999999992</v>
      </c>
      <c r="G465" s="122">
        <f t="shared" si="45"/>
        <v>4.8667721142796765E-2</v>
      </c>
      <c r="H465" s="128">
        <f t="shared" si="46"/>
        <v>7369.1690000000008</v>
      </c>
      <c r="I465" s="122">
        <f t="shared" si="47"/>
        <v>-0.30919532061892863</v>
      </c>
      <c r="J465" s="128">
        <f t="shared" si="48"/>
        <v>102.83175456847999</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5.9844036697247721E-2</v>
      </c>
      <c r="F466" s="128">
        <f t="shared" si="44"/>
        <v>6.5230000000000015</v>
      </c>
      <c r="G466" s="122">
        <f t="shared" si="45"/>
        <v>5.9353115217477444E-2</v>
      </c>
      <c r="H466" s="128">
        <f t="shared" si="46"/>
        <v>8987.1299999999992</v>
      </c>
      <c r="I466" s="122">
        <f t="shared" si="47"/>
        <v>-0.31856524557457433</v>
      </c>
      <c r="J466" s="128">
        <f t="shared" si="48"/>
        <v>100.82711998851531</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0.1011376146788991</v>
      </c>
      <c r="F467" s="128">
        <f t="shared" si="44"/>
        <v>11.024000000000003</v>
      </c>
      <c r="G467" s="122">
        <f t="shared" si="45"/>
        <v>0.10194887661968854</v>
      </c>
      <c r="H467" s="128">
        <f t="shared" si="46"/>
        <v>15436.895</v>
      </c>
      <c r="I467" s="122">
        <f t="shared" si="47"/>
        <v>-0.3117592184292392</v>
      </c>
      <c r="J467" s="128">
        <f t="shared" si="48"/>
        <v>99.204246316694807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0.19022935779816511</v>
      </c>
      <c r="F468" s="128">
        <f t="shared" si="44"/>
        <v>20.734999999999996</v>
      </c>
      <c r="G468" s="122">
        <f t="shared" si="45"/>
        <v>0.19422194851338678</v>
      </c>
      <c r="H468" s="128">
        <f t="shared" si="46"/>
        <v>29408.699000000001</v>
      </c>
      <c r="I468" s="122">
        <f t="shared" si="47"/>
        <v>-0.19905251086258716</v>
      </c>
      <c r="J468" s="128">
        <f t="shared" si="48"/>
        <v>97.944315384650523</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0.45911009174311929</v>
      </c>
      <c r="F469" s="128">
        <f t="shared" si="44"/>
        <v>50.042999999999999</v>
      </c>
      <c r="G469" s="122">
        <f t="shared" si="45"/>
        <v>0.4666252096844497</v>
      </c>
      <c r="H469" s="128">
        <f t="shared" si="46"/>
        <v>70655.456000000006</v>
      </c>
      <c r="I469" s="122">
        <f t="shared" si="47"/>
        <v>-0.25344962416879607</v>
      </c>
      <c r="J469" s="128">
        <f t="shared" si="48"/>
        <v>98.3894745107294</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0.24210091743119261</v>
      </c>
      <c r="F470" s="128">
        <f t="shared" si="44"/>
        <v>26.388999999999996</v>
      </c>
      <c r="G470" s="122">
        <f t="shared" si="45"/>
        <v>0.23485590880872814</v>
      </c>
      <c r="H470" s="128">
        <f t="shared" si="46"/>
        <v>35561.411999999997</v>
      </c>
      <c r="I470" s="122">
        <f t="shared" si="47"/>
        <v>-0.2916955682246285</v>
      </c>
      <c r="J470" s="128">
        <f t="shared" si="48"/>
        <v>103.08487389532317</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0.27227522935779813</v>
      </c>
      <c r="F471" s="128">
        <f t="shared" si="44"/>
        <v>29.677999999999997</v>
      </c>
      <c r="G471" s="122">
        <f t="shared" si="45"/>
        <v>0.28292761758839768</v>
      </c>
      <c r="H471" s="128">
        <f t="shared" si="46"/>
        <v>42840.334000000003</v>
      </c>
      <c r="I471" s="122">
        <f t="shared" si="47"/>
        <v>-0.3009619339742205</v>
      </c>
      <c r="J471" s="128">
        <f t="shared" si="48"/>
        <v>96.234942236676019</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0.18113761467889905</v>
      </c>
      <c r="F472" s="128">
        <f t="shared" si="44"/>
        <v>19.743999999999996</v>
      </c>
      <c r="G472" s="122">
        <f t="shared" si="45"/>
        <v>0.1817973886856252</v>
      </c>
      <c r="H472" s="128">
        <f t="shared" si="46"/>
        <v>27527.396999999997</v>
      </c>
      <c r="I472" s="122">
        <f t="shared" si="47"/>
        <v>-0.20016549973476944</v>
      </c>
      <c r="J472" s="128">
        <f t="shared" si="48"/>
        <v>99.63708279227977</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0.15908256880733945</v>
      </c>
      <c r="F473" s="128">
        <f t="shared" si="44"/>
        <v>17.34</v>
      </c>
      <c r="G473" s="122">
        <f t="shared" si="45"/>
        <v>0.15782650675613205</v>
      </c>
      <c r="H473" s="128">
        <f t="shared" si="46"/>
        <v>23897.774000000005</v>
      </c>
      <c r="I473" s="122">
        <f t="shared" si="47"/>
        <v>-0.24227436393788554</v>
      </c>
      <c r="J473" s="128">
        <f t="shared" si="48"/>
        <v>100.79584987149732</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7.9284403669724779E-2</v>
      </c>
      <c r="F474" s="128">
        <f t="shared" si="44"/>
        <v>8.6420000000000012</v>
      </c>
      <c r="G474" s="122">
        <f t="shared" si="45"/>
        <v>7.7976429486586799E-2</v>
      </c>
      <c r="H474" s="128">
        <f t="shared" si="46"/>
        <v>11807.035</v>
      </c>
      <c r="I474" s="122">
        <f t="shared" si="47"/>
        <v>-0.31892630001006927</v>
      </c>
      <c r="J474" s="128">
        <f t="shared" si="48"/>
        <v>101.67739686434729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5.6238532110091756E-2</v>
      </c>
      <c r="F475" s="128">
        <f t="shared" si="44"/>
        <v>6.1300000000000017</v>
      </c>
      <c r="G475" s="122">
        <f t="shared" si="45"/>
        <v>5.5948236008928925E-2</v>
      </c>
      <c r="H475" s="128">
        <f t="shared" si="46"/>
        <v>8471.57</v>
      </c>
      <c r="I475" s="122">
        <f t="shared" si="47"/>
        <v>-0.33255657938022731</v>
      </c>
      <c r="J475" s="128">
        <f t="shared" si="48"/>
        <v>100.518865511893</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6.298165137614678E-2</v>
      </c>
      <c r="F476" s="128">
        <f t="shared" si="44"/>
        <v>6.8649999999999993</v>
      </c>
      <c r="G476" s="122">
        <f t="shared" si="45"/>
        <v>6.1286471885773158E-2</v>
      </c>
      <c r="H476" s="128">
        <f t="shared" si="46"/>
        <v>9279.875</v>
      </c>
      <c r="I476" s="122">
        <f t="shared" si="47"/>
        <v>-0.39941499308322648</v>
      </c>
      <c r="J476" s="128">
        <f t="shared" si="48"/>
        <v>102.76599294789418</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0.1439633027522936</v>
      </c>
      <c r="F477" s="128">
        <f t="shared" si="44"/>
        <v>15.692000000000002</v>
      </c>
      <c r="G477" s="122">
        <f t="shared" si="45"/>
        <v>0.13668334015770914</v>
      </c>
      <c r="H477" s="128">
        <f t="shared" si="46"/>
        <v>20696.318000000003</v>
      </c>
      <c r="I477" s="122">
        <f t="shared" si="47"/>
        <v>-0.16487736495866323</v>
      </c>
      <c r="J477" s="128">
        <f t="shared" si="48"/>
        <v>105.3261521017738</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0.58261467889908258</v>
      </c>
      <c r="F478" s="128">
        <f t="shared" si="44"/>
        <v>63.505000000000003</v>
      </c>
      <c r="G478" s="122">
        <f t="shared" si="45"/>
        <v>0.59298479044763508</v>
      </c>
      <c r="H478" s="128">
        <f t="shared" si="46"/>
        <v>89788.571000000011</v>
      </c>
      <c r="I478" s="122">
        <f t="shared" si="47"/>
        <v>-0.22268830860291228</v>
      </c>
      <c r="J478" s="128">
        <f t="shared" si="48"/>
        <v>98.251201090550026</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0.20674311926605501</v>
      </c>
      <c r="F479" s="128">
        <f t="shared" si="44"/>
        <v>22.534999999999997</v>
      </c>
      <c r="G479" s="122">
        <f t="shared" si="45"/>
        <v>0.20394737745842631</v>
      </c>
      <c r="H479" s="128">
        <f t="shared" si="46"/>
        <v>30881.303999999996</v>
      </c>
      <c r="I479" s="122">
        <f t="shared" si="47"/>
        <v>-0.19878322052566427</v>
      </c>
      <c r="J479" s="128">
        <f t="shared" si="48"/>
        <v>101.37081527719012</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0.27558715596330274</v>
      </c>
      <c r="F480" s="128">
        <f t="shared" si="44"/>
        <v>30.038999999999998</v>
      </c>
      <c r="G480" s="122">
        <f t="shared" si="45"/>
        <v>0.27970980332589257</v>
      </c>
      <c r="H480" s="128">
        <f t="shared" si="46"/>
        <v>42353.099000000002</v>
      </c>
      <c r="I480" s="122">
        <f t="shared" si="47"/>
        <v>-0.22809498161333952</v>
      </c>
      <c r="J480" s="128">
        <f t="shared" si="48"/>
        <v>98.526098365674201</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0.5153853211009175</v>
      </c>
      <c r="F481" s="128">
        <f t="shared" si="44"/>
        <v>56.177000000000014</v>
      </c>
      <c r="G481" s="122">
        <f t="shared" si="45"/>
        <v>0.53143749091917736</v>
      </c>
      <c r="H481" s="128">
        <f t="shared" si="46"/>
        <v>80469.202000000005</v>
      </c>
      <c r="I481" s="122">
        <f t="shared" si="47"/>
        <v>-0.29450228373527498</v>
      </c>
      <c r="J481" s="128">
        <f t="shared" si="48"/>
        <v>96.979481106894454</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0.80162385321100915</v>
      </c>
      <c r="F482" s="128">
        <f t="shared" si="44"/>
        <v>87.376999999999995</v>
      </c>
      <c r="G482" s="122">
        <f t="shared" si="45"/>
        <v>0.82217704632210165</v>
      </c>
      <c r="H482" s="128">
        <f t="shared" si="46"/>
        <v>124492.40399999999</v>
      </c>
      <c r="I482" s="122">
        <f t="shared" si="47"/>
        <v>-0.18604591978520058</v>
      </c>
      <c r="J482" s="128">
        <f t="shared" si="48"/>
        <v>97.500149973410913</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0.49136697247706418</v>
      </c>
      <c r="F483" s="128">
        <f t="shared" si="44"/>
        <v>53.558999999999997</v>
      </c>
      <c r="G483" s="122">
        <f t="shared" si="45"/>
        <v>0.50310474316131493</v>
      </c>
      <c r="H483" s="128">
        <f t="shared" si="46"/>
        <v>76179.113999999987</v>
      </c>
      <c r="I483" s="122">
        <f t="shared" si="47"/>
        <v>-0.11229909762679456</v>
      </c>
      <c r="J483" s="128">
        <f t="shared" si="48"/>
        <v>97.666933010709627</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0.71490825688073401</v>
      </c>
      <c r="F484" s="128">
        <f t="shared" si="44"/>
        <v>77.925000000000011</v>
      </c>
      <c r="G484" s="122">
        <f t="shared" si="45"/>
        <v>0.72984647135743441</v>
      </c>
      <c r="H484" s="128">
        <f t="shared" si="46"/>
        <v>110511.893</v>
      </c>
      <c r="I484" s="122">
        <f t="shared" si="47"/>
        <v>-0.10502750847942627</v>
      </c>
      <c r="J484" s="128">
        <f t="shared" si="48"/>
        <v>97.953238788848708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0.71806422018348615</v>
      </c>
      <c r="F485" s="128">
        <f t="shared" si="44"/>
        <v>78.268999999999991</v>
      </c>
      <c r="G485" s="122">
        <f t="shared" si="45"/>
        <v>0.73583387708198489</v>
      </c>
      <c r="H485" s="128">
        <f t="shared" si="46"/>
        <v>111418.49399999999</v>
      </c>
      <c r="I485" s="122">
        <f t="shared" si="47"/>
        <v>-9.459135896883708E-2</v>
      </c>
      <c r="J485" s="128">
        <f t="shared" si="48"/>
        <v>97.585099374743947</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0.58329357798165138</v>
      </c>
      <c r="F486" s="128">
        <f t="shared" si="44"/>
        <v>63.579000000000001</v>
      </c>
      <c r="G486" s="122">
        <f t="shared" si="45"/>
        <v>0.59415070203014164</v>
      </c>
      <c r="H486" s="128">
        <f t="shared" si="46"/>
        <v>89965.11099999999</v>
      </c>
      <c r="I486" s="122">
        <f t="shared" si="47"/>
        <v>-0.1875361962714211</v>
      </c>
      <c r="J486" s="128">
        <f t="shared" si="48"/>
        <v>98.172664946554335</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0.32877064220183494</v>
      </c>
      <c r="F487" s="128">
        <f t="shared" si="44"/>
        <v>35.836000000000006</v>
      </c>
      <c r="G487" s="122">
        <f t="shared" si="45"/>
        <v>0.33761288618262031</v>
      </c>
      <c r="H487" s="128">
        <f t="shared" si="46"/>
        <v>51120.667999999998</v>
      </c>
      <c r="I487" s="122">
        <f t="shared" si="47"/>
        <v>-0.28100144794931708</v>
      </c>
      <c r="J487" s="128">
        <f t="shared" si="48"/>
        <v>97.380951870420475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0.77755963302752285</v>
      </c>
      <c r="F488" s="128">
        <f t="shared" si="44"/>
        <v>84.753999999999991</v>
      </c>
      <c r="G488" s="122">
        <f t="shared" si="45"/>
        <v>0.79604523900725144</v>
      </c>
      <c r="H488" s="128">
        <f t="shared" si="46"/>
        <v>120535.57799999999</v>
      </c>
      <c r="I488" s="122">
        <f t="shared" si="47"/>
        <v>-0.10788177088636064</v>
      </c>
      <c r="J488" s="128">
        <f t="shared" si="48"/>
        <v>97.677819667286485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0.66599999999999993</v>
      </c>
      <c r="F489" s="128">
        <f t="shared" si="44"/>
        <v>72.593999999999994</v>
      </c>
      <c r="G489" s="122">
        <f t="shared" si="45"/>
        <v>0.67757534110871886</v>
      </c>
      <c r="H489" s="128">
        <f t="shared" si="46"/>
        <v>102597.10299999999</v>
      </c>
      <c r="I489" s="122">
        <f t="shared" si="47"/>
        <v>-7.5579897846528354E-2</v>
      </c>
      <c r="J489" s="128">
        <f t="shared" si="48"/>
        <v>98.291652543054738</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0.65328440366972473</v>
      </c>
      <c r="F490" s="128">
        <f t="shared" si="44"/>
        <v>71.207999999999998</v>
      </c>
      <c r="G490" s="122">
        <f t="shared" si="45"/>
        <v>0.65962422565348899</v>
      </c>
      <c r="H490" s="128">
        <f t="shared" si="46"/>
        <v>99878.981</v>
      </c>
      <c r="I490" s="122">
        <f t="shared" si="47"/>
        <v>-7.2804954162086254E-3</v>
      </c>
      <c r="J490" s="128">
        <f t="shared" si="48"/>
        <v>99.038873689412583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0.77553211009174305</v>
      </c>
      <c r="F491" s="128">
        <f t="shared" si="44"/>
        <v>84.532999999999987</v>
      </c>
      <c r="G491" s="122">
        <f t="shared" si="45"/>
        <v>0.79480078326222792</v>
      </c>
      <c r="H491" s="128">
        <f t="shared" si="46"/>
        <v>120347.14500000002</v>
      </c>
      <c r="I491" s="122">
        <f t="shared" si="47"/>
        <v>-0.13162881992949133</v>
      </c>
      <c r="J491" s="128">
        <f t="shared" si="48"/>
        <v>97.575660017420034</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0.72512844036697244</v>
      </c>
      <c r="F492" s="128">
        <f t="shared" si="44"/>
        <v>79.039000000000001</v>
      </c>
      <c r="G492" s="122">
        <f t="shared" si="45"/>
        <v>0.74253269096144447</v>
      </c>
      <c r="H492" s="128">
        <f t="shared" si="46"/>
        <v>112432.815</v>
      </c>
      <c r="I492" s="122">
        <f t="shared" si="47"/>
        <v>-9.5541103450757114E-2</v>
      </c>
      <c r="J492" s="128">
        <f t="shared" si="48"/>
        <v>97.656096383859321</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0.47993577981651381</v>
      </c>
      <c r="F493" s="128">
        <f t="shared" si="44"/>
        <v>52.313000000000002</v>
      </c>
      <c r="G493" s="122">
        <f t="shared" si="45"/>
        <v>0.49409436130446843</v>
      </c>
      <c r="H493" s="128">
        <f t="shared" si="46"/>
        <v>74814.78</v>
      </c>
      <c r="I493" s="122">
        <f t="shared" si="47"/>
        <v>-0.22569483919228009</v>
      </c>
      <c r="J493" s="128">
        <f t="shared" si="48"/>
        <v>97.134437751814389</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0.26653211009174316</v>
      </c>
      <c r="F494" s="128">
        <f t="shared" si="44"/>
        <v>29.052000000000007</v>
      </c>
      <c r="G494" s="122">
        <f t="shared" si="45"/>
        <v>0.27602300915346922</v>
      </c>
      <c r="H494" s="128">
        <f t="shared" si="46"/>
        <v>41794.852000000006</v>
      </c>
      <c r="I494" s="122">
        <f t="shared" si="47"/>
        <v>-0.23870944025549215</v>
      </c>
      <c r="J494" s="128">
        <f t="shared" si="48"/>
        <v>96.561555107005915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0.71812844036697243</v>
      </c>
      <c r="F495" s="128">
        <f t="shared" si="44"/>
        <v>78.275999999999996</v>
      </c>
      <c r="G495" s="122">
        <f t="shared" si="45"/>
        <v>0.74541302222985395</v>
      </c>
      <c r="H495" s="128">
        <f t="shared" si="46"/>
        <v>112868.94900000002</v>
      </c>
      <c r="I495" s="122">
        <f t="shared" si="47"/>
        <v>-0.18998298432149444</v>
      </c>
      <c r="J495" s="128">
        <f t="shared" si="48"/>
        <v>96.339669277407907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0.59111009174311924</v>
      </c>
      <c r="F496" s="128">
        <f t="shared" si="44"/>
        <v>64.430999999999997</v>
      </c>
      <c r="G496" s="122">
        <f t="shared" si="45"/>
        <v>0.60738048977004044</v>
      </c>
      <c r="H496" s="128">
        <f t="shared" si="46"/>
        <v>91968.338999999978</v>
      </c>
      <c r="I496" s="122">
        <f t="shared" si="47"/>
        <v>-0.11030627452455041</v>
      </c>
      <c r="J496" s="128">
        <f t="shared" si="48"/>
        <v>97.321218198318931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0.50532110091743121</v>
      </c>
      <c r="F497" s="128">
        <f t="shared" si="44"/>
        <v>55.08</v>
      </c>
      <c r="G497" s="122">
        <f t="shared" si="45"/>
        <v>0.51160291378832112</v>
      </c>
      <c r="H497" s="128">
        <f t="shared" si="46"/>
        <v>77465.89</v>
      </c>
      <c r="I497" s="122">
        <f t="shared" si="47"/>
        <v>-0.2717772638714806</v>
      </c>
      <c r="J497" s="128">
        <f t="shared" si="48"/>
        <v>98.772131138899439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9.1266055045871569E-2</v>
      </c>
      <c r="F498" s="128">
        <f t="shared" si="44"/>
        <v>9.9480000000000004</v>
      </c>
      <c r="G498" s="122">
        <f t="shared" si="45"/>
        <v>9.4819526080122576E-2</v>
      </c>
      <c r="H498" s="128">
        <f t="shared" si="46"/>
        <v>14357.383</v>
      </c>
      <c r="I498" s="122">
        <f t="shared" si="47"/>
        <v>-0.34643011916986666</v>
      </c>
      <c r="J498" s="128">
        <f t="shared" si="48"/>
        <v>96.252384734291624</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0.4400091743119266</v>
      </c>
      <c r="F499" s="128">
        <f t="shared" si="44"/>
        <v>47.960999999999999</v>
      </c>
      <c r="G499" s="122">
        <f t="shared" si="45"/>
        <v>0.45247447463313478</v>
      </c>
      <c r="H499" s="128">
        <f t="shared" si="46"/>
        <v>68512.78</v>
      </c>
      <c r="I499" s="122">
        <f t="shared" si="47"/>
        <v>-0.16825727093647819</v>
      </c>
      <c r="J499" s="128">
        <f t="shared" si="48"/>
        <v>97.245082094119226</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0.37101834862385319</v>
      </c>
      <c r="F500" s="128">
        <f t="shared" si="44"/>
        <v>40.440999999999995</v>
      </c>
      <c r="G500" s="122">
        <f t="shared" si="45"/>
        <v>0.40074310187692347</v>
      </c>
      <c r="H500" s="128">
        <f t="shared" si="46"/>
        <v>60679.718999999997</v>
      </c>
      <c r="I500" s="122">
        <f t="shared" si="47"/>
        <v>-0.30800007644222682</v>
      </c>
      <c r="J500" s="128">
        <f t="shared" si="48"/>
        <v>92.582591412340918</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0.41271559633027527</v>
      </c>
      <c r="F501" s="128">
        <f t="shared" si="44"/>
        <v>44.986000000000004</v>
      </c>
      <c r="G501" s="122">
        <f t="shared" si="45"/>
        <v>0.42482686998903696</v>
      </c>
      <c r="H501" s="128">
        <f t="shared" si="46"/>
        <v>64326.434999999998</v>
      </c>
      <c r="I501" s="122">
        <f t="shared" si="47"/>
        <v>-0.17185728193415437</v>
      </c>
      <c r="J501" s="128">
        <f t="shared" si="48"/>
        <v>97.149127205848757</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0.21019266055045874</v>
      </c>
      <c r="F502" s="128">
        <f t="shared" si="44"/>
        <v>22.911000000000001</v>
      </c>
      <c r="G502" s="122">
        <f t="shared" si="45"/>
        <v>0.21852380166162541</v>
      </c>
      <c r="H502" s="128">
        <f t="shared" si="46"/>
        <v>33088.436999999998</v>
      </c>
      <c r="I502" s="122">
        <f t="shared" si="47"/>
        <v>-0.30453181379122701</v>
      </c>
      <c r="J502" s="128">
        <f t="shared" si="48"/>
        <v>96.187536072584408</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0.43988073394495408</v>
      </c>
      <c r="F503" s="128">
        <f t="shared" si="44"/>
        <v>47.946999999999996</v>
      </c>
      <c r="G503" s="122">
        <f t="shared" si="45"/>
        <v>0.47836442827140763</v>
      </c>
      <c r="H503" s="128">
        <f t="shared" si="46"/>
        <v>72432.985000000001</v>
      </c>
      <c r="I503" s="122">
        <f t="shared" si="47"/>
        <v>-0.25644393887733385</v>
      </c>
      <c r="J503" s="128">
        <f t="shared" si="48"/>
        <v>91.955151333991083</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0.36776146788990827</v>
      </c>
      <c r="F504" s="128">
        <f t="shared" si="44"/>
        <v>40.085999999999999</v>
      </c>
      <c r="G504" s="122">
        <f t="shared" si="45"/>
        <v>0.37468226366746366</v>
      </c>
      <c r="H504" s="128">
        <f t="shared" si="46"/>
        <v>56733.63900000001</v>
      </c>
      <c r="I504" s="122">
        <f t="shared" si="47"/>
        <v>-0.32470701914157962</v>
      </c>
      <c r="J504" s="128">
        <f t="shared" si="48"/>
        <v>98.15288940826467</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0.19640366972477061</v>
      </c>
      <c r="F505" s="128">
        <f t="shared" si="44"/>
        <v>21.407999999999998</v>
      </c>
      <c r="G505" s="122">
        <f t="shared" si="45"/>
        <v>0.20033597062436434</v>
      </c>
      <c r="H505" s="128">
        <f t="shared" si="46"/>
        <v>30334.471999999998</v>
      </c>
      <c r="I505" s="122">
        <f t="shared" si="47"/>
        <v>-0.20705669938223312</v>
      </c>
      <c r="J505" s="128">
        <f t="shared" si="48"/>
        <v>98.037146855186137</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0.403256880733945</v>
      </c>
      <c r="F506" s="128">
        <f t="shared" si="44"/>
        <v>43.955000000000005</v>
      </c>
      <c r="G506" s="122">
        <f t="shared" si="45"/>
        <v>0.42543290758034047</v>
      </c>
      <c r="H506" s="128">
        <f t="shared" si="46"/>
        <v>64418.19999999999</v>
      </c>
      <c r="I506" s="122">
        <f t="shared" si="47"/>
        <v>-0.27435244472388093</v>
      </c>
      <c r="J506" s="128">
        <f t="shared" si="48"/>
        <v>94.787420894983853</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0.45232110091743122</v>
      </c>
      <c r="F507" s="128">
        <f t="shared" si="44"/>
        <v>49.303000000000004</v>
      </c>
      <c r="G507" s="122">
        <f t="shared" si="45"/>
        <v>0.47354543053005582</v>
      </c>
      <c r="H507" s="128">
        <f t="shared" si="46"/>
        <v>71703.301999999996</v>
      </c>
      <c r="I507" s="122">
        <f t="shared" si="47"/>
        <v>-0.13995455941104662</v>
      </c>
      <c r="J507" s="128">
        <f t="shared" si="48"/>
        <v>95.517995055116998</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0.26583486238532117</v>
      </c>
      <c r="F508" s="128">
        <f t="shared" si="44"/>
        <v>28.976000000000006</v>
      </c>
      <c r="G508" s="122">
        <f t="shared" si="45"/>
        <v>0.27718590920498232</v>
      </c>
      <c r="H508" s="128">
        <f t="shared" si="46"/>
        <v>41970.936000000009</v>
      </c>
      <c r="I508" s="122">
        <f t="shared" si="47"/>
        <v>-0.23030093940243426</v>
      </c>
      <c r="J508" s="128">
        <f t="shared" si="48"/>
        <v>95.904897600235898</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0.12937614678899081</v>
      </c>
      <c r="F509" s="128">
        <f t="shared" si="44"/>
        <v>14.101999999999999</v>
      </c>
      <c r="G509" s="122">
        <f t="shared" si="45"/>
        <v>0.13921432062238304</v>
      </c>
      <c r="H509" s="128">
        <f t="shared" si="46"/>
        <v>21079.553999999993</v>
      </c>
      <c r="I509" s="122">
        <f t="shared" si="47"/>
        <v>-0.27510422630037445</v>
      </c>
      <c r="J509" s="128">
        <f t="shared" si="48"/>
        <v>92.93307341557329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0.26822018348623849</v>
      </c>
      <c r="F510" s="128">
        <f t="shared" si="44"/>
        <v>29.235999999999997</v>
      </c>
      <c r="G510" s="122">
        <f t="shared" si="45"/>
        <v>0.26769425035332656</v>
      </c>
      <c r="H510" s="128">
        <f t="shared" si="46"/>
        <v>40533.728000000003</v>
      </c>
      <c r="I510" s="122">
        <f t="shared" si="47"/>
        <v>-4.1994905690032037E-2</v>
      </c>
      <c r="J510" s="128">
        <f t="shared" si="48"/>
        <v>100.1964678480086</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0.24914678899082568</v>
      </c>
      <c r="F511" s="128">
        <f t="shared" si="44"/>
        <v>27.157</v>
      </c>
      <c r="G511" s="122">
        <f t="shared" si="45"/>
        <v>0.2636266824287733</v>
      </c>
      <c r="H511" s="128">
        <f t="shared" si="46"/>
        <v>39917.824999999997</v>
      </c>
      <c r="I511" s="122">
        <f t="shared" si="47"/>
        <v>-0.23916783174884024</v>
      </c>
      <c r="J511" s="128">
        <f t="shared" si="48"/>
        <v>94.507424929621905</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0.23055045871559632</v>
      </c>
      <c r="F512" s="128">
        <f t="shared" si="44"/>
        <v>25.13</v>
      </c>
      <c r="G512" s="122">
        <f t="shared" si="45"/>
        <v>0.23739754190386875</v>
      </c>
      <c r="H512" s="128">
        <f t="shared" si="46"/>
        <v>35946.260999999999</v>
      </c>
      <c r="I512" s="122">
        <f t="shared" si="47"/>
        <v>-0.32714254969179124</v>
      </c>
      <c r="J512" s="128">
        <f t="shared" si="48"/>
        <v>97.115773342318306</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4.4165137614678898E-2</v>
      </c>
      <c r="F513" s="128">
        <f t="shared" si="44"/>
        <v>4.8140000000000001</v>
      </c>
      <c r="G513" s="122">
        <f t="shared" si="45"/>
        <v>4.9229635842502208E-2</v>
      </c>
      <c r="H513" s="128">
        <f t="shared" si="46"/>
        <v>7454.2529999999997</v>
      </c>
      <c r="I513" s="122">
        <f t="shared" si="47"/>
        <v>-0.40183732607785422</v>
      </c>
      <c r="J513" s="128">
        <f t="shared" si="48"/>
        <v>89.712501136457945</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0.49617431192660555</v>
      </c>
      <c r="F514" s="128">
        <f t="shared" si="44"/>
        <v>54.083000000000006</v>
      </c>
      <c r="G514" s="122">
        <f t="shared" si="45"/>
        <v>0.50592774306885568</v>
      </c>
      <c r="H514" s="128">
        <f t="shared" si="46"/>
        <v>76606.566999999995</v>
      </c>
      <c r="I514" s="122">
        <f t="shared" si="47"/>
        <v>2.3616098691936198E-2</v>
      </c>
      <c r="J514" s="128">
        <f t="shared" si="48"/>
        <v>98.072169143544528</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5.5669724770642193E-2</v>
      </c>
      <c r="F515" s="128">
        <f t="shared" si="44"/>
        <v>6.0679999999999987</v>
      </c>
      <c r="G515" s="122">
        <f t="shared" si="45"/>
        <v>5.6210318456194105E-2</v>
      </c>
      <c r="H515" s="128">
        <f t="shared" si="46"/>
        <v>8511.253999999999</v>
      </c>
      <c r="I515" s="122">
        <f t="shared" si="47"/>
        <v>-0.31659657439533029</v>
      </c>
      <c r="J515" s="128">
        <f t="shared" si="48"/>
        <v>99.038266104161622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0.14955963302752293</v>
      </c>
      <c r="F516" s="128">
        <f t="shared" si="44"/>
        <v>16.302</v>
      </c>
      <c r="G516" s="122">
        <f t="shared" si="45"/>
        <v>0.13904031885244819</v>
      </c>
      <c r="H516" s="128">
        <f t="shared" si="46"/>
        <v>21053.207000000002</v>
      </c>
      <c r="I516" s="122">
        <f t="shared" si="47"/>
        <v>0.12123392546927711</v>
      </c>
      <c r="J516" s="128">
        <f t="shared" si="48"/>
        <v>107.56565740203602</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7.178899082568807E-2</v>
      </c>
      <c r="F517" s="128">
        <f t="shared" si="44"/>
        <v>7.8250000000000002</v>
      </c>
      <c r="G517" s="122">
        <f t="shared" si="45"/>
        <v>7.575946717034962E-2</v>
      </c>
      <c r="H517" s="128">
        <f t="shared" si="46"/>
        <v>11471.347</v>
      </c>
      <c r="I517" s="122">
        <f t="shared" si="47"/>
        <v>-0.31164359945702763</v>
      </c>
      <c r="J517" s="128">
        <f t="shared" si="48"/>
        <v>94.759102072703726</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3.0990825688073393E-2</v>
      </c>
      <c r="F518" s="128">
        <f t="shared" si="44"/>
        <v>3.3779999999999997</v>
      </c>
      <c r="G518" s="122">
        <f t="shared" si="45"/>
        <v>3.1414455348769625E-2</v>
      </c>
      <c r="H518" s="128">
        <f t="shared" si="46"/>
        <v>4756.713999999999</v>
      </c>
      <c r="I518" s="122">
        <f t="shared" si="47"/>
        <v>-0.30240458806226928</v>
      </c>
      <c r="J518" s="128">
        <f t="shared" si="48"/>
        <v>98.651481758976843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3.3678899082568804E-2</v>
      </c>
      <c r="F519" s="128">
        <f t="shared" si="44"/>
        <v>3.6709999999999998</v>
      </c>
      <c r="G519" s="122">
        <f t="shared" si="45"/>
        <v>3.4610000132084699E-2</v>
      </c>
      <c r="H519" s="128">
        <f t="shared" si="46"/>
        <v>5240.5770000000011</v>
      </c>
      <c r="I519" s="122">
        <f t="shared" si="47"/>
        <v>-0.14884016961716937</v>
      </c>
      <c r="J519" s="128">
        <f t="shared" si="48"/>
        <v>97.309734048071476</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0.10018348623853211</v>
      </c>
      <c r="F520" s="128">
        <f t="shared" si="44"/>
        <v>10.92</v>
      </c>
      <c r="G520" s="122">
        <f t="shared" si="45"/>
        <v>0.10553181259823799</v>
      </c>
      <c r="H520" s="128">
        <f t="shared" si="46"/>
        <v>15979.415999999999</v>
      </c>
      <c r="I520" s="122">
        <f t="shared" si="47"/>
        <v>-0.32969803372187478</v>
      </c>
      <c r="J520" s="128">
        <f t="shared" si="48"/>
        <v>94.932024544989986</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0.251</v>
      </c>
      <c r="F521" s="128">
        <f t="shared" ref="F521:F584" si="50">SUMPRODUCT($K$2:$AI$2,$K521:$AI521)</f>
        <v>27.359000000000002</v>
      </c>
      <c r="G521" s="122">
        <f t="shared" ref="G521:G584" si="51">SUMPRODUCT($K$3:$AI$3,$K521:$AI521)/$J$3</f>
        <v>0.28006081839675601</v>
      </c>
      <c r="H521" s="128">
        <f t="shared" ref="H521:H584" si="52">SUMPRODUCT($K$3:$AI$3,$K521:$AI521)</f>
        <v>42406.249000000003</v>
      </c>
      <c r="I521" s="122">
        <f t="shared" ref="I521:I584" si="53">CORREL($K$4:$AI$4,$K521:$AI521)</f>
        <v>-0.3182088606774604</v>
      </c>
      <c r="J521" s="128">
        <f t="shared" si="48"/>
        <v>89.623390175348916</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0.14853211009174311</v>
      </c>
      <c r="F522" s="128">
        <f t="shared" si="50"/>
        <v>16.189999999999998</v>
      </c>
      <c r="G522" s="122">
        <f t="shared" si="51"/>
        <v>0.15454622964244674</v>
      </c>
      <c r="H522" s="128">
        <f t="shared" si="52"/>
        <v>23401.081000000002</v>
      </c>
      <c r="I522" s="122">
        <f t="shared" si="53"/>
        <v>-0.16116017641182018</v>
      </c>
      <c r="J522" s="128">
        <f t="shared" ref="J522:J585" si="54">$E522/$G522*100</f>
        <v>96.108530395974256</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2.5330275229357803E-2</v>
      </c>
      <c r="F523" s="128">
        <f t="shared" si="50"/>
        <v>2.7610000000000006</v>
      </c>
      <c r="G523" s="122">
        <f t="shared" si="51"/>
        <v>2.5607662233023812E-2</v>
      </c>
      <c r="H523" s="128">
        <f t="shared" si="52"/>
        <v>3877.4609999999998</v>
      </c>
      <c r="I523" s="122">
        <f t="shared" si="53"/>
        <v>-0.32673805209458878</v>
      </c>
      <c r="J523" s="128">
        <f t="shared" si="54"/>
        <v>98.91678123078222</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2.0064220183486234E-2</v>
      </c>
      <c r="F524" s="128">
        <f t="shared" si="50"/>
        <v>2.1869999999999994</v>
      </c>
      <c r="G524" s="122">
        <f t="shared" si="51"/>
        <v>2.0227945158435588E-2</v>
      </c>
      <c r="H524" s="128">
        <f t="shared" si="52"/>
        <v>3062.875</v>
      </c>
      <c r="I524" s="122">
        <f t="shared" si="53"/>
        <v>-0.28791908583113535</v>
      </c>
      <c r="J524" s="128">
        <f t="shared" si="54"/>
        <v>99.190600065073454</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0.10755045871559633</v>
      </c>
      <c r="F525" s="128">
        <f t="shared" si="50"/>
        <v>11.723000000000001</v>
      </c>
      <c r="G525" s="122">
        <f t="shared" si="51"/>
        <v>0.10780160879155716</v>
      </c>
      <c r="H525" s="128">
        <f t="shared" si="52"/>
        <v>16323.104000000001</v>
      </c>
      <c r="I525" s="122">
        <f t="shared" si="53"/>
        <v>-0.11706199124177939</v>
      </c>
      <c r="J525" s="128">
        <f t="shared" si="54"/>
        <v>99.76702566986134</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3.4633027522935782E-2</v>
      </c>
      <c r="F526" s="128">
        <f t="shared" si="50"/>
        <v>3.7750000000000004</v>
      </c>
      <c r="G526" s="122">
        <f t="shared" si="51"/>
        <v>3.566329630559114E-2</v>
      </c>
      <c r="H526" s="128">
        <f t="shared" si="52"/>
        <v>5400.0649999999996</v>
      </c>
      <c r="I526" s="122">
        <f t="shared" si="53"/>
        <v>-0.3180482010802928</v>
      </c>
      <c r="J526" s="128">
        <f t="shared" si="54"/>
        <v>97.111122948851374</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1.8055045871559636E-2</v>
      </c>
      <c r="F527" s="128">
        <f t="shared" si="50"/>
        <v>1.9680000000000004</v>
      </c>
      <c r="G527" s="122">
        <f t="shared" si="51"/>
        <v>1.7938626847534642E-2</v>
      </c>
      <c r="H527" s="128">
        <f t="shared" si="52"/>
        <v>2716.2310000000002</v>
      </c>
      <c r="I527" s="122">
        <f t="shared" si="53"/>
        <v>-0.12566049133404211</v>
      </c>
      <c r="J527" s="128">
        <f t="shared" si="54"/>
        <v>100.64898514816363</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6.5477064220183484E-2</v>
      </c>
      <c r="F528" s="128">
        <f t="shared" si="50"/>
        <v>7.1370000000000005</v>
      </c>
      <c r="G528" s="122">
        <f t="shared" si="51"/>
        <v>6.6145669603349666E-2</v>
      </c>
      <c r="H528" s="128">
        <f t="shared" si="52"/>
        <v>10015.645</v>
      </c>
      <c r="I528" s="122">
        <f t="shared" si="53"/>
        <v>-9.1527907439707901E-2</v>
      </c>
      <c r="J528" s="128">
        <f t="shared" si="54"/>
        <v>98.98919250923673</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2.6972477064220183E-2</v>
      </c>
      <c r="F529" s="128">
        <f t="shared" si="50"/>
        <v>2.94</v>
      </c>
      <c r="G529" s="122">
        <f t="shared" si="51"/>
        <v>2.6941961986025439E-2</v>
      </c>
      <c r="H529" s="128">
        <f t="shared" si="52"/>
        <v>4079.498</v>
      </c>
      <c r="I529" s="122">
        <f t="shared" si="53"/>
        <v>-0.2859573815315658</v>
      </c>
      <c r="J529" s="128">
        <f t="shared" si="54"/>
        <v>100.11326227173274</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6.3431192660550459E-2</v>
      </c>
      <c r="F530" s="128">
        <f t="shared" si="50"/>
        <v>6.9139999999999997</v>
      </c>
      <c r="G530" s="122">
        <f t="shared" si="51"/>
        <v>6.1307420518036157E-2</v>
      </c>
      <c r="H530" s="128">
        <f t="shared" si="52"/>
        <v>9283.0469999999987</v>
      </c>
      <c r="I530" s="122">
        <f t="shared" si="53"/>
        <v>0.23106356519563034</v>
      </c>
      <c r="J530" s="128">
        <f t="shared" si="54"/>
        <v>103.46413553949722</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2.1192660550458715E-2</v>
      </c>
      <c r="F531" s="128">
        <f t="shared" si="50"/>
        <v>2.31</v>
      </c>
      <c r="G531" s="122">
        <f t="shared" si="51"/>
        <v>2.1789925900487391E-2</v>
      </c>
      <c r="H531" s="128">
        <f t="shared" si="52"/>
        <v>3299.3869999999997</v>
      </c>
      <c r="I531" s="122">
        <f t="shared" si="53"/>
        <v>-0.13829735524878553</v>
      </c>
      <c r="J531" s="128">
        <f t="shared" si="54"/>
        <v>97.258984024285667</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7.4045871559633047E-2</v>
      </c>
      <c r="F532" s="128">
        <f t="shared" si="50"/>
        <v>8.0710000000000015</v>
      </c>
      <c r="G532" s="122">
        <f t="shared" si="51"/>
        <v>7.2994353379386867E-2</v>
      </c>
      <c r="H532" s="128">
        <f t="shared" si="52"/>
        <v>11052.659</v>
      </c>
      <c r="I532" s="122">
        <f t="shared" si="53"/>
        <v>0.12466247221584596</v>
      </c>
      <c r="J532" s="128">
        <f t="shared" si="54"/>
        <v>101.44054729107734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0.30180733944954125</v>
      </c>
      <c r="F533" s="128">
        <f t="shared" si="50"/>
        <v>32.896999999999998</v>
      </c>
      <c r="G533" s="122">
        <f t="shared" si="51"/>
        <v>0.29674936269135771</v>
      </c>
      <c r="H533" s="128">
        <f t="shared" si="52"/>
        <v>44933.195</v>
      </c>
      <c r="I533" s="122">
        <f t="shared" si="53"/>
        <v>0.44174213923243094</v>
      </c>
      <c r="J533" s="128">
        <f t="shared" si="54"/>
        <v>101.70446086633864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6.3394495412844032E-2</v>
      </c>
      <c r="F534" s="128">
        <f t="shared" si="50"/>
        <v>6.9099999999999993</v>
      </c>
      <c r="G534" s="122">
        <f t="shared" si="51"/>
        <v>6.7588892998190431E-2</v>
      </c>
      <c r="H534" s="128">
        <f t="shared" si="52"/>
        <v>10234.174999999999</v>
      </c>
      <c r="I534" s="122">
        <f t="shared" si="53"/>
        <v>-0.29038697608233904</v>
      </c>
      <c r="J534" s="128">
        <f t="shared" si="54"/>
        <v>93.794250209929174</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4.1761467889908255E-2</v>
      </c>
      <c r="F535" s="128">
        <f t="shared" si="50"/>
        <v>4.5519999999999996</v>
      </c>
      <c r="G535" s="122">
        <f t="shared" si="51"/>
        <v>4.0820602570368118E-2</v>
      </c>
      <c r="H535" s="128">
        <f t="shared" si="52"/>
        <v>6180.9739999999993</v>
      </c>
      <c r="I535" s="122">
        <f t="shared" si="53"/>
        <v>3.3993822173971656E-4</v>
      </c>
      <c r="J535" s="128">
        <f t="shared" si="54"/>
        <v>102.30487856693991</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2.5862385321100922E-2</v>
      </c>
      <c r="F536" s="128">
        <f t="shared" si="50"/>
        <v>2.8190000000000004</v>
      </c>
      <c r="G536" s="122">
        <f t="shared" si="51"/>
        <v>2.6796682032519253E-2</v>
      </c>
      <c r="H536" s="128">
        <f t="shared" si="52"/>
        <v>4057.5000000000005</v>
      </c>
      <c r="I536" s="122">
        <f t="shared" si="53"/>
        <v>-0.23386311532996909</v>
      </c>
      <c r="J536" s="128">
        <f t="shared" si="54"/>
        <v>96.513386581650252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3.3293577981651383E-2</v>
      </c>
      <c r="F537" s="128">
        <f t="shared" si="50"/>
        <v>3.6290000000000004</v>
      </c>
      <c r="G537" s="122">
        <f t="shared" si="51"/>
        <v>3.0501868998401776E-2</v>
      </c>
      <c r="H537" s="128">
        <f t="shared" si="52"/>
        <v>4618.5320000000002</v>
      </c>
      <c r="I537" s="122">
        <f t="shared" si="53"/>
        <v>-2.0649867750891029E-2</v>
      </c>
      <c r="J537" s="128">
        <f t="shared" si="54"/>
        <v>109.15258334955109</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0.23665137614678897</v>
      </c>
      <c r="F538" s="128">
        <f t="shared" si="50"/>
        <v>25.794999999999998</v>
      </c>
      <c r="G538" s="122">
        <f t="shared" si="51"/>
        <v>0.2409676392502873</v>
      </c>
      <c r="H538" s="128">
        <f t="shared" si="52"/>
        <v>36486.838000000003</v>
      </c>
      <c r="I538" s="122">
        <f t="shared" si="53"/>
        <v>-0.33776448663644265</v>
      </c>
      <c r="J538" s="128">
        <f t="shared" si="54"/>
        <v>98.208778939393127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0.39818348623853211</v>
      </c>
      <c r="F539" s="128">
        <f t="shared" si="50"/>
        <v>43.402000000000001</v>
      </c>
      <c r="G539" s="122">
        <f t="shared" si="51"/>
        <v>0.40878987306661024</v>
      </c>
      <c r="H539" s="128">
        <f t="shared" si="52"/>
        <v>61898.14499999999</v>
      </c>
      <c r="I539" s="122">
        <f t="shared" si="53"/>
        <v>-0.17979824592285473</v>
      </c>
      <c r="J539" s="128">
        <f t="shared" si="54"/>
        <v>97.405418400286578</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7.2880733944954118E-2</v>
      </c>
      <c r="F540" s="128">
        <f t="shared" si="50"/>
        <v>7.9439999999999991</v>
      </c>
      <c r="G540" s="122">
        <f t="shared" si="51"/>
        <v>7.1966318403360235E-2</v>
      </c>
      <c r="H540" s="128">
        <f t="shared" si="52"/>
        <v>10896.996000000001</v>
      </c>
      <c r="I540" s="122">
        <f t="shared" si="53"/>
        <v>0.22989669186757153</v>
      </c>
      <c r="J540" s="128">
        <f t="shared" si="54"/>
        <v>101.27061597964304</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6.8954128440366969E-2</v>
      </c>
      <c r="F541" s="128">
        <f t="shared" si="50"/>
        <v>7.516</v>
      </c>
      <c r="G541" s="122">
        <f t="shared" si="51"/>
        <v>6.6905618882827686E-2</v>
      </c>
      <c r="H541" s="128">
        <f t="shared" si="52"/>
        <v>10130.715000000002</v>
      </c>
      <c r="I541" s="122">
        <f t="shared" si="53"/>
        <v>-0.22009662008233755</v>
      </c>
      <c r="J541" s="128">
        <f t="shared" si="54"/>
        <v>103.06179001367113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1.0577981651376149E-2</v>
      </c>
      <c r="F542" s="128">
        <f t="shared" si="50"/>
        <v>1.1530000000000002</v>
      </c>
      <c r="G542" s="122">
        <f t="shared" si="51"/>
        <v>1.0986500944405552E-2</v>
      </c>
      <c r="H542" s="128">
        <f t="shared" si="52"/>
        <v>1663.5539999999999</v>
      </c>
      <c r="I542" s="122">
        <f t="shared" si="53"/>
        <v>-0.3721026921622469</v>
      </c>
      <c r="J542" s="128">
        <f t="shared" si="54"/>
        <v>96.281625104329279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3.74954128440367E-2</v>
      </c>
      <c r="F543" s="128">
        <f t="shared" si="50"/>
        <v>4.0870000000000006</v>
      </c>
      <c r="G543" s="122">
        <f t="shared" si="51"/>
        <v>3.7911714591396001E-2</v>
      </c>
      <c r="H543" s="128">
        <f t="shared" si="52"/>
        <v>5740.5159999999996</v>
      </c>
      <c r="I543" s="122">
        <f t="shared" si="53"/>
        <v>-0.30804493051005044</v>
      </c>
      <c r="J543" s="128">
        <f t="shared" si="54"/>
        <v>98.901917911531811</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4.4211009174311929E-2</v>
      </c>
      <c r="F544" s="128">
        <f t="shared" si="50"/>
        <v>4.819</v>
      </c>
      <c r="G544" s="122">
        <f t="shared" si="51"/>
        <v>4.4521661889603617E-2</v>
      </c>
      <c r="H544" s="128">
        <f t="shared" si="52"/>
        <v>6741.3810000000003</v>
      </c>
      <c r="I544" s="122">
        <f t="shared" si="53"/>
        <v>-0.10939619307365737</v>
      </c>
      <c r="J544" s="128">
        <f t="shared" si="54"/>
        <v>99.302243667224303</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2.4926605504587158E-2</v>
      </c>
      <c r="F545" s="128">
        <f t="shared" si="50"/>
        <v>2.7170000000000001</v>
      </c>
      <c r="G545" s="122">
        <f t="shared" si="51"/>
        <v>2.5374143100556079E-2</v>
      </c>
      <c r="H545" s="128">
        <f t="shared" si="52"/>
        <v>3842.1020000000003</v>
      </c>
      <c r="I545" s="122">
        <f t="shared" si="53"/>
        <v>-0.25042589682912347</v>
      </c>
      <c r="J545" s="128">
        <f t="shared" si="54"/>
        <v>98.23624547952079</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1.3559633027522933E-2</v>
      </c>
      <c r="F546" s="128">
        <f t="shared" si="50"/>
        <v>1.4779999999999998</v>
      </c>
      <c r="G546" s="122">
        <f t="shared" si="51"/>
        <v>1.2772094466972223E-2</v>
      </c>
      <c r="H546" s="128">
        <f t="shared" si="52"/>
        <v>1933.925</v>
      </c>
      <c r="I546" s="122">
        <f t="shared" si="53"/>
        <v>-0.13586621178280586</v>
      </c>
      <c r="J546" s="128">
        <f t="shared" si="54"/>
        <v>106.16608781423619</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7.6321100917431189E-2</v>
      </c>
      <c r="F547" s="128">
        <f t="shared" si="50"/>
        <v>8.3189999999999991</v>
      </c>
      <c r="G547" s="122">
        <f t="shared" si="51"/>
        <v>7.8557588926019342E-2</v>
      </c>
      <c r="H547" s="128">
        <f t="shared" si="52"/>
        <v>11895.032999999998</v>
      </c>
      <c r="I547" s="122">
        <f t="shared" si="53"/>
        <v>-0.4432305188822625</v>
      </c>
      <c r="J547" s="128">
        <f t="shared" si="54"/>
        <v>97.153059253518677</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5.3779816513761472E-2</v>
      </c>
      <c r="F548" s="128">
        <f t="shared" si="50"/>
        <v>5.8620000000000001</v>
      </c>
      <c r="G548" s="122">
        <f t="shared" si="51"/>
        <v>5.280642327860624E-2</v>
      </c>
      <c r="H548" s="128">
        <f t="shared" si="52"/>
        <v>7995.8429999999998</v>
      </c>
      <c r="I548" s="122">
        <f t="shared" si="53"/>
        <v>-0.19661078852569577</v>
      </c>
      <c r="J548" s="128">
        <f t="shared" si="54"/>
        <v>101.84332354800783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1.9422018348623855E-2</v>
      </c>
      <c r="F549" s="128">
        <f t="shared" si="50"/>
        <v>2.117</v>
      </c>
      <c r="G549" s="122">
        <f t="shared" si="51"/>
        <v>2.061562033575929E-2</v>
      </c>
      <c r="H549" s="128">
        <f t="shared" si="52"/>
        <v>3121.576</v>
      </c>
      <c r="I549" s="122">
        <f t="shared" si="53"/>
        <v>-0.33871591705921872</v>
      </c>
      <c r="J549" s="128">
        <f t="shared" si="54"/>
        <v>94.210205816290454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6.8816513761467898E-2</v>
      </c>
      <c r="F550" s="128">
        <f t="shared" si="50"/>
        <v>7.5010000000000003</v>
      </c>
      <c r="G550" s="122">
        <f t="shared" si="51"/>
        <v>8.2830310795281942E-2</v>
      </c>
      <c r="H550" s="128">
        <f t="shared" si="52"/>
        <v>12542.000000000002</v>
      </c>
      <c r="I550" s="122">
        <f t="shared" si="53"/>
        <v>-0.37486138764386906</v>
      </c>
      <c r="J550" s="128">
        <f t="shared" si="54"/>
        <v>83.081317818003072</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0.1235596330275229</v>
      </c>
      <c r="F551" s="128">
        <f t="shared" si="50"/>
        <v>13.467999999999996</v>
      </c>
      <c r="G551" s="122">
        <f t="shared" si="51"/>
        <v>0.11109638220026682</v>
      </c>
      <c r="H551" s="128">
        <f t="shared" si="52"/>
        <v>16821.992000000002</v>
      </c>
      <c r="I551" s="122">
        <f t="shared" si="53"/>
        <v>0.11734079278024605</v>
      </c>
      <c r="J551" s="128">
        <f t="shared" si="54"/>
        <v>111.21841285955587</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2.8972477064220178E-2</v>
      </c>
      <c r="F552" s="128">
        <f t="shared" si="50"/>
        <v>3.1579999999999995</v>
      </c>
      <c r="G552" s="122">
        <f t="shared" si="51"/>
        <v>2.9632315840917196E-2</v>
      </c>
      <c r="H552" s="128">
        <f t="shared" si="52"/>
        <v>4486.866</v>
      </c>
      <c r="I552" s="122">
        <f t="shared" si="53"/>
        <v>-0.26518737334779729</v>
      </c>
      <c r="J552" s="128">
        <f t="shared" si="54"/>
        <v>97.773246005342955</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0.1029816513761468</v>
      </c>
      <c r="F553" s="128">
        <f t="shared" si="50"/>
        <v>11.225000000000001</v>
      </c>
      <c r="G553" s="122">
        <f t="shared" si="51"/>
        <v>0.11859768323448996</v>
      </c>
      <c r="H553" s="128">
        <f t="shared" si="52"/>
        <v>17957.824000000001</v>
      </c>
      <c r="I553" s="122">
        <f t="shared" si="53"/>
        <v>-0.29712074870784633</v>
      </c>
      <c r="J553" s="128">
        <f t="shared" si="54"/>
        <v>86.832768202168566</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8.132110091743118E-2</v>
      </c>
      <c r="F554" s="128">
        <f t="shared" si="50"/>
        <v>8.863999999999999</v>
      </c>
      <c r="G554" s="122">
        <f t="shared" si="51"/>
        <v>8.3435212458228228E-2</v>
      </c>
      <c r="H554" s="128">
        <f t="shared" si="52"/>
        <v>12633.593000000001</v>
      </c>
      <c r="I554" s="122">
        <f t="shared" si="53"/>
        <v>-0.20722919360713171</v>
      </c>
      <c r="J554" s="128">
        <f t="shared" si="54"/>
        <v>97.466163891108366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0.15307339449541285</v>
      </c>
      <c r="F555" s="128">
        <f t="shared" si="50"/>
        <v>16.685000000000002</v>
      </c>
      <c r="G555" s="122">
        <f t="shared" si="51"/>
        <v>0.16737982934657705</v>
      </c>
      <c r="H555" s="128">
        <f t="shared" si="52"/>
        <v>25344.319000000003</v>
      </c>
      <c r="I555" s="122">
        <f t="shared" si="53"/>
        <v>-0.16459884642669503</v>
      </c>
      <c r="J555" s="128">
        <f t="shared" si="54"/>
        <v>91.452712727086578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7.2788990825688071E-2</v>
      </c>
      <c r="F556" s="128">
        <f t="shared" si="50"/>
        <v>7.9339999999999993</v>
      </c>
      <c r="G556" s="122">
        <f t="shared" si="51"/>
        <v>7.6255986738696838E-2</v>
      </c>
      <c r="H556" s="128">
        <f t="shared" si="52"/>
        <v>11546.528999999999</v>
      </c>
      <c r="I556" s="122">
        <f t="shared" si="53"/>
        <v>-0.13862394475214998</v>
      </c>
      <c r="J556" s="128">
        <f t="shared" si="54"/>
        <v>95.453477082541767</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3.3779816513761468E-2</v>
      </c>
      <c r="F557" s="128">
        <f t="shared" si="50"/>
        <v>3.6819999999999999</v>
      </c>
      <c r="G557" s="122">
        <f t="shared" si="51"/>
        <v>3.3353247302170153E-2</v>
      </c>
      <c r="H557" s="128">
        <f t="shared" si="52"/>
        <v>5050.2820000000002</v>
      </c>
      <c r="I557" s="122">
        <f t="shared" si="53"/>
        <v>-0.20504293458793704</v>
      </c>
      <c r="J557" s="128">
        <f t="shared" si="54"/>
        <v>101.27894356950233</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1.915596330275229E-2</v>
      </c>
      <c r="F558" s="128">
        <f t="shared" si="50"/>
        <v>2.0879999999999996</v>
      </c>
      <c r="G558" s="122">
        <f t="shared" si="51"/>
        <v>1.957271922756872E-2</v>
      </c>
      <c r="H558" s="128">
        <f t="shared" si="52"/>
        <v>2963.6620000000003</v>
      </c>
      <c r="I558" s="122">
        <f t="shared" si="53"/>
        <v>-0.17060486502708633</v>
      </c>
      <c r="J558" s="128">
        <f t="shared" si="54"/>
        <v>97.870730581832404</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0.10520183486238532</v>
      </c>
      <c r="F559" s="128">
        <f t="shared" si="50"/>
        <v>11.467000000000001</v>
      </c>
      <c r="G559" s="122">
        <f t="shared" si="51"/>
        <v>0.10698247896551268</v>
      </c>
      <c r="H559" s="128">
        <f t="shared" si="52"/>
        <v>16199.072999999999</v>
      </c>
      <c r="I559" s="122">
        <f t="shared" si="53"/>
        <v>-3.9965290277622918E-2</v>
      </c>
      <c r="J559" s="128">
        <f t="shared" si="54"/>
        <v>98.335574086200268</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5.1972477064220174E-2</v>
      </c>
      <c r="F560" s="128">
        <f t="shared" si="50"/>
        <v>5.6649999999999991</v>
      </c>
      <c r="G560" s="122">
        <f t="shared" si="51"/>
        <v>5.4529322801780508E-2</v>
      </c>
      <c r="H560" s="128">
        <f t="shared" si="52"/>
        <v>8256.7210000000014</v>
      </c>
      <c r="I560" s="122">
        <f t="shared" si="53"/>
        <v>-0.32633162706898988</v>
      </c>
      <c r="J560" s="128">
        <f t="shared" si="54"/>
        <v>95.311062734348056</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1.5660550458715592E-2</v>
      </c>
      <c r="F561" s="128">
        <f t="shared" si="50"/>
        <v>1.7069999999999996</v>
      </c>
      <c r="G561" s="122">
        <f t="shared" si="51"/>
        <v>1.5045813575664715E-2</v>
      </c>
      <c r="H561" s="128">
        <f t="shared" si="52"/>
        <v>2278.2069999999999</v>
      </c>
      <c r="I561" s="122">
        <f t="shared" si="53"/>
        <v>7.7496395475895761E-3</v>
      </c>
      <c r="J561" s="128">
        <f t="shared" si="54"/>
        <v>104.08576698069129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6.5541284403669714E-2</v>
      </c>
      <c r="F562" s="128">
        <f t="shared" si="50"/>
        <v>7.1439999999999984</v>
      </c>
      <c r="G562" s="122">
        <f t="shared" si="51"/>
        <v>6.4216308497008295E-2</v>
      </c>
      <c r="H562" s="128">
        <f t="shared" si="52"/>
        <v>9723.505000000001</v>
      </c>
      <c r="I562" s="122">
        <f t="shared" si="53"/>
        <v>-0.12265546948495988</v>
      </c>
      <c r="J562" s="128">
        <f t="shared" si="54"/>
        <v>102.06330126672285</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4.3660550458715593E-2</v>
      </c>
      <c r="F563" s="128">
        <f t="shared" si="50"/>
        <v>4.7589999999999995</v>
      </c>
      <c r="G563" s="122">
        <f t="shared" si="51"/>
        <v>4.5025366865233979E-2</v>
      </c>
      <c r="H563" s="128">
        <f t="shared" si="52"/>
        <v>6817.6509999999989</v>
      </c>
      <c r="I563" s="122">
        <f t="shared" si="53"/>
        <v>-0.12360275535675874</v>
      </c>
      <c r="J563" s="128">
        <f t="shared" si="54"/>
        <v>96.968783373595969</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5.9623853211009166E-2</v>
      </c>
      <c r="F564" s="128">
        <f t="shared" si="50"/>
        <v>6.4989999999999988</v>
      </c>
      <c r="G564" s="122">
        <f t="shared" si="51"/>
        <v>5.7694778692097354E-2</v>
      </c>
      <c r="H564" s="128">
        <f t="shared" si="52"/>
        <v>8736.0279999999966</v>
      </c>
      <c r="I564" s="122">
        <f t="shared" si="53"/>
        <v>-4.9784342044958241E-2</v>
      </c>
      <c r="J564" s="128">
        <f t="shared" si="54"/>
        <v>103.34358595811035</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3.3798165137614682E-2</v>
      </c>
      <c r="F565" s="128">
        <f t="shared" si="50"/>
        <v>3.6840000000000002</v>
      </c>
      <c r="G565" s="122">
        <f t="shared" si="51"/>
        <v>3.5712128016484178E-2</v>
      </c>
      <c r="H565" s="128">
        <f t="shared" si="52"/>
        <v>5407.4590000000007</v>
      </c>
      <c r="I565" s="122">
        <f t="shared" si="53"/>
        <v>-0.10402489128086323</v>
      </c>
      <c r="J565" s="128">
        <f t="shared" si="54"/>
        <v>94.640580146929238</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1.8275229357798167E-2</v>
      </c>
      <c r="F566" s="128">
        <f t="shared" si="50"/>
        <v>1.992</v>
      </c>
      <c r="G566" s="122">
        <f t="shared" si="51"/>
        <v>1.8600450408802125E-2</v>
      </c>
      <c r="H566" s="128">
        <f t="shared" si="52"/>
        <v>2816.4430000000002</v>
      </c>
      <c r="I566" s="122">
        <f t="shared" si="53"/>
        <v>-0.29714987160166012</v>
      </c>
      <c r="J566" s="128">
        <f t="shared" si="54"/>
        <v>98.251542065615482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6.8211009174311915E-2</v>
      </c>
      <c r="F567" s="128">
        <f t="shared" si="50"/>
        <v>7.4349999999999987</v>
      </c>
      <c r="G567" s="122">
        <f t="shared" si="51"/>
        <v>8.1072534308998939E-2</v>
      </c>
      <c r="H567" s="128">
        <f t="shared" si="52"/>
        <v>12275.841</v>
      </c>
      <c r="I567" s="122">
        <f t="shared" si="53"/>
        <v>-0.38584214343087114</v>
      </c>
      <c r="J567" s="128">
        <f t="shared" si="54"/>
        <v>84.135780083466059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6.604587155963304E-2</v>
      </c>
      <c r="F568" s="128">
        <f t="shared" si="50"/>
        <v>7.1990000000000007</v>
      </c>
      <c r="G568" s="122">
        <f t="shared" si="51"/>
        <v>6.8841841788955083E-2</v>
      </c>
      <c r="H568" s="128">
        <f t="shared" si="52"/>
        <v>10423.894</v>
      </c>
      <c r="I568" s="122">
        <f t="shared" si="53"/>
        <v>-0.22880910651666395</v>
      </c>
      <c r="J568" s="128">
        <f t="shared" si="54"/>
        <v>95.938559810916288</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1.9899082568807337E-2</v>
      </c>
      <c r="F569" s="128">
        <f t="shared" si="50"/>
        <v>2.1689999999999996</v>
      </c>
      <c r="G569" s="122">
        <f t="shared" si="51"/>
        <v>1.9842218230329289E-2</v>
      </c>
      <c r="H569" s="128">
        <f t="shared" si="52"/>
        <v>3004.4690000000001</v>
      </c>
      <c r="I569" s="122">
        <f t="shared" si="53"/>
        <v>-0.26175809436349418</v>
      </c>
      <c r="J569" s="128">
        <f t="shared" si="54"/>
        <v>100.28658256762407</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8.6412844036697231E-2</v>
      </c>
      <c r="F570" s="128">
        <f t="shared" si="50"/>
        <v>9.4189999999999987</v>
      </c>
      <c r="G570" s="122">
        <f t="shared" si="51"/>
        <v>8.6944015902996982E-2</v>
      </c>
      <c r="H570" s="128">
        <f t="shared" si="52"/>
        <v>13164.888999999997</v>
      </c>
      <c r="I570" s="122">
        <f t="shared" si="53"/>
        <v>-9.7146211719315978E-2</v>
      </c>
      <c r="J570" s="128">
        <f t="shared" si="54"/>
        <v>99.389064490772569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9.6110091743119255E-2</v>
      </c>
      <c r="F571" s="128">
        <f t="shared" si="50"/>
        <v>10.475999999999999</v>
      </c>
      <c r="G571" s="122">
        <f t="shared" si="51"/>
        <v>9.2791695835369628E-2</v>
      </c>
      <c r="H571" s="128">
        <f t="shared" si="52"/>
        <v>14050.332999999999</v>
      </c>
      <c r="I571" s="122">
        <f t="shared" si="53"/>
        <v>0.44920371516929325</v>
      </c>
      <c r="J571" s="128">
        <f t="shared" si="54"/>
        <v>103.57617767180061</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2.8963302752293574E-2</v>
      </c>
      <c r="F572" s="128">
        <f t="shared" si="50"/>
        <v>3.1569999999999996</v>
      </c>
      <c r="G572" s="122">
        <f t="shared" si="51"/>
        <v>2.8300406820853524E-2</v>
      </c>
      <c r="H572" s="128">
        <f t="shared" si="52"/>
        <v>4285.1909999999989</v>
      </c>
      <c r="I572" s="122">
        <f t="shared" si="53"/>
        <v>-0.22198194671451921</v>
      </c>
      <c r="J572" s="128">
        <f t="shared" si="54"/>
        <v>102.34235477827684</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0.17090825688073391</v>
      </c>
      <c r="F573" s="128">
        <f t="shared" si="50"/>
        <v>18.628999999999998</v>
      </c>
      <c r="G573" s="122">
        <f t="shared" si="51"/>
        <v>0.17416239152544613</v>
      </c>
      <c r="H573" s="128">
        <f t="shared" si="52"/>
        <v>26371.321000000004</v>
      </c>
      <c r="I573" s="122">
        <f t="shared" si="53"/>
        <v>-0.15085416098573701</v>
      </c>
      <c r="J573" s="128">
        <f t="shared" si="54"/>
        <v>98.131551469746114</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0.14899082568807334</v>
      </c>
      <c r="F574" s="128">
        <f t="shared" si="50"/>
        <v>16.239999999999995</v>
      </c>
      <c r="G574" s="122">
        <f t="shared" si="51"/>
        <v>0.14784542788836202</v>
      </c>
      <c r="H574" s="128">
        <f t="shared" si="52"/>
        <v>22386.458999999999</v>
      </c>
      <c r="I574" s="122">
        <f t="shared" si="53"/>
        <v>0.15698822546321825</v>
      </c>
      <c r="J574" s="128">
        <f t="shared" si="54"/>
        <v>100.77472656143023</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3.6256880733944952E-2</v>
      </c>
      <c r="F575" s="128">
        <f t="shared" si="50"/>
        <v>3.952</v>
      </c>
      <c r="G575" s="122">
        <f t="shared" si="51"/>
        <v>3.4693352177416169E-2</v>
      </c>
      <c r="H575" s="128">
        <f t="shared" si="52"/>
        <v>5253.1980000000012</v>
      </c>
      <c r="I575" s="122">
        <f t="shared" si="53"/>
        <v>0.19384520601892696</v>
      </c>
      <c r="J575" s="128">
        <f t="shared" si="54"/>
        <v>104.50670937917199</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3.354128440366972E-2</v>
      </c>
      <c r="F576" s="128">
        <f t="shared" si="50"/>
        <v>3.6559999999999997</v>
      </c>
      <c r="G576" s="122">
        <f t="shared" si="51"/>
        <v>3.3178512462190758E-2</v>
      </c>
      <c r="H576" s="128">
        <f t="shared" si="52"/>
        <v>5023.8240000000005</v>
      </c>
      <c r="I576" s="122">
        <f t="shared" si="53"/>
        <v>-0.24229990982146588</v>
      </c>
      <c r="J576" s="128">
        <f t="shared" si="54"/>
        <v>101.09339423186125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3.0412844036697247E-2</v>
      </c>
      <c r="F577" s="128">
        <f t="shared" si="50"/>
        <v>3.3149999999999999</v>
      </c>
      <c r="G577" s="122">
        <f t="shared" si="51"/>
        <v>3.0806753490338006E-2</v>
      </c>
      <c r="H577" s="128">
        <f t="shared" si="52"/>
        <v>4664.6970000000001</v>
      </c>
      <c r="I577" s="122">
        <f t="shared" si="53"/>
        <v>-0.19521444655541473</v>
      </c>
      <c r="J577" s="128">
        <f t="shared" si="54"/>
        <v>98.721353570202382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0.10002752293577981</v>
      </c>
      <c r="F578" s="128">
        <f t="shared" si="50"/>
        <v>10.902999999999999</v>
      </c>
      <c r="G578" s="122">
        <f t="shared" si="51"/>
        <v>0.10763804171234596</v>
      </c>
      <c r="H578" s="128">
        <f t="shared" si="52"/>
        <v>16298.337000000001</v>
      </c>
      <c r="I578" s="122">
        <f t="shared" si="53"/>
        <v>-0.19649131530685096</v>
      </c>
      <c r="J578" s="128">
        <f t="shared" si="54"/>
        <v>92.929526907499252</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3.4917431192660553E-2</v>
      </c>
      <c r="F579" s="128">
        <f t="shared" si="50"/>
        <v>3.8060000000000005</v>
      </c>
      <c r="G579" s="122">
        <f t="shared" si="51"/>
        <v>3.4737600549472315E-2</v>
      </c>
      <c r="H579" s="128">
        <f t="shared" si="52"/>
        <v>5259.8979999999992</v>
      </c>
      <c r="I579" s="122">
        <f t="shared" si="53"/>
        <v>-0.18691150949440899</v>
      </c>
      <c r="J579" s="128">
        <f t="shared" si="54"/>
        <v>100.51768297275491</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2.8376146788990825E-2</v>
      </c>
      <c r="F580" s="128">
        <f t="shared" si="50"/>
        <v>3.093</v>
      </c>
      <c r="G580" s="122">
        <f t="shared" si="51"/>
        <v>2.8116941182686327E-2</v>
      </c>
      <c r="H580" s="128">
        <f t="shared" si="52"/>
        <v>4257.4109999999982</v>
      </c>
      <c r="I580" s="122">
        <f t="shared" si="53"/>
        <v>0.30340373550668764</v>
      </c>
      <c r="J580" s="128">
        <f t="shared" si="54"/>
        <v>100.92188408625371</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2.8880733944954131E-2</v>
      </c>
      <c r="F581" s="128">
        <f t="shared" si="50"/>
        <v>3.1480000000000001</v>
      </c>
      <c r="G581" s="122">
        <f t="shared" si="51"/>
        <v>2.9114801410664512E-2</v>
      </c>
      <c r="H581" s="128">
        <f t="shared" si="52"/>
        <v>4408.5049999999992</v>
      </c>
      <c r="I581" s="122">
        <f t="shared" si="53"/>
        <v>-0.20298404397690212</v>
      </c>
      <c r="J581" s="128">
        <f t="shared" si="54"/>
        <v>99.196053366777747</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3.9660550458715603E-2</v>
      </c>
      <c r="F582" s="128">
        <f t="shared" si="50"/>
        <v>4.3230000000000004</v>
      </c>
      <c r="G582" s="122">
        <f t="shared" si="51"/>
        <v>3.5793056307704497E-2</v>
      </c>
      <c r="H582" s="128">
        <f t="shared" si="52"/>
        <v>5419.7129999999997</v>
      </c>
      <c r="I582" s="122">
        <f t="shared" si="53"/>
        <v>0.16885683742311366</v>
      </c>
      <c r="J582" s="128">
        <f t="shared" si="54"/>
        <v>110.80515203217955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1.3486238532110091E-2</v>
      </c>
      <c r="F583" s="128">
        <f t="shared" si="50"/>
        <v>1.47</v>
      </c>
      <c r="G583" s="122">
        <f t="shared" si="51"/>
        <v>1.3656791134475425E-2</v>
      </c>
      <c r="H583" s="128">
        <f t="shared" si="52"/>
        <v>2067.884</v>
      </c>
      <c r="I583" s="122">
        <f t="shared" si="53"/>
        <v>-0.35230505339571683</v>
      </c>
      <c r="J583" s="128">
        <f t="shared" si="54"/>
        <v>98.751151711365139</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1.0908256880733946E-2</v>
      </c>
      <c r="F584" s="128">
        <f t="shared" si="50"/>
        <v>1.1890000000000001</v>
      </c>
      <c r="G584" s="122">
        <f t="shared" si="51"/>
        <v>1.105894279411959E-2</v>
      </c>
      <c r="H584" s="128">
        <f t="shared" si="52"/>
        <v>1674.5230000000001</v>
      </c>
      <c r="I584" s="122">
        <f t="shared" si="53"/>
        <v>-0.35677130308245092</v>
      </c>
      <c r="J584" s="128">
        <f t="shared" si="54"/>
        <v>98.637429307747496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2.4100917431192661E-2</v>
      </c>
      <c r="F585" s="128">
        <f t="shared" ref="F585:F648" si="56">SUMPRODUCT($K$2:$AI$2,$K585:$AI585)</f>
        <v>2.6270000000000002</v>
      </c>
      <c r="G585" s="122">
        <f t="shared" ref="G585:G648" si="57">SUMPRODUCT($K$3:$AI$3,$K585:$AI585)/$J$3</f>
        <v>2.3562991189950994E-2</v>
      </c>
      <c r="H585" s="128">
        <f t="shared" ref="H585:H648" si="58">SUMPRODUCT($K$3:$AI$3,$K585:$AI585)</f>
        <v>3567.8609999999999</v>
      </c>
      <c r="I585" s="122">
        <f t="shared" ref="I585:I648" si="59">CORREL($K$4:$AI$4,$K585:$AI585)</f>
        <v>-0.24246802514674701</v>
      </c>
      <c r="J585" s="128">
        <f t="shared" si="54"/>
        <v>102.28292849963412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0.17172477064220185</v>
      </c>
      <c r="F586" s="128">
        <f t="shared" si="56"/>
        <v>18.718</v>
      </c>
      <c r="G586" s="122">
        <f t="shared" si="57"/>
        <v>0.18203613837192409</v>
      </c>
      <c r="H586" s="128">
        <f t="shared" si="58"/>
        <v>27563.548000000003</v>
      </c>
      <c r="I586" s="122">
        <f t="shared" si="59"/>
        <v>-0.40080118528142489</v>
      </c>
      <c r="J586" s="128">
        <f t="shared" ref="J586:J649" si="60">$E586/$G586*100</f>
        <v>94.335538084940723</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2.5743119266055051E-2</v>
      </c>
      <c r="F587" s="128">
        <f t="shared" si="56"/>
        <v>2.8060000000000005</v>
      </c>
      <c r="G587" s="122">
        <f t="shared" si="57"/>
        <v>2.5864936797474539E-2</v>
      </c>
      <c r="H587" s="128">
        <f t="shared" si="58"/>
        <v>3916.4169999999999</v>
      </c>
      <c r="I587" s="122">
        <f t="shared" si="59"/>
        <v>-0.31092150558026288</v>
      </c>
      <c r="J587" s="128">
        <f t="shared" si="60"/>
        <v>99.529024438090332</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6.9477064220183488E-2</v>
      </c>
      <c r="F588" s="128">
        <f t="shared" si="56"/>
        <v>7.5729999999999995</v>
      </c>
      <c r="G588" s="122">
        <f t="shared" si="57"/>
        <v>6.9562059992867423E-2</v>
      </c>
      <c r="H588" s="128">
        <f t="shared" si="58"/>
        <v>10532.948</v>
      </c>
      <c r="I588" s="122">
        <f t="shared" si="59"/>
        <v>-0.23047279431572273</v>
      </c>
      <c r="J588" s="128">
        <f t="shared" si="60"/>
        <v>99.877813030993252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4.290825688073395E-2</v>
      </c>
      <c r="F589" s="128">
        <f t="shared" si="56"/>
        <v>4.6770000000000005</v>
      </c>
      <c r="G589" s="122">
        <f t="shared" si="57"/>
        <v>4.4432623598251196E-2</v>
      </c>
      <c r="H589" s="128">
        <f t="shared" si="58"/>
        <v>6727.8989999999994</v>
      </c>
      <c r="I589" s="122">
        <f t="shared" si="59"/>
        <v>-0.31028551741108434</v>
      </c>
      <c r="J589" s="128">
        <f t="shared" si="60"/>
        <v>96.569262415606616</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0.39605504587155965</v>
      </c>
      <c r="F590" s="128">
        <f t="shared" si="56"/>
        <v>43.17</v>
      </c>
      <c r="G590" s="122">
        <f t="shared" si="57"/>
        <v>0.386952363655576</v>
      </c>
      <c r="H590" s="128">
        <f t="shared" si="58"/>
        <v>58591.553000000007</v>
      </c>
      <c r="I590" s="122">
        <f t="shared" si="59"/>
        <v>0.47755917416244137</v>
      </c>
      <c r="J590" s="128">
        <f t="shared" si="60"/>
        <v>102.3524038282102</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0.45791743119266043</v>
      </c>
      <c r="F591" s="128">
        <f t="shared" si="56"/>
        <v>49.91299999999999</v>
      </c>
      <c r="G591" s="122">
        <f t="shared" si="57"/>
        <v>0.41174836545192778</v>
      </c>
      <c r="H591" s="128">
        <f t="shared" si="58"/>
        <v>62346.114000000001</v>
      </c>
      <c r="I591" s="122">
        <f t="shared" si="59"/>
        <v>0.42327562739589397</v>
      </c>
      <c r="J591" s="128">
        <f t="shared" si="60"/>
        <v>111.21293236709229</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0.22287155963302752</v>
      </c>
      <c r="F592" s="128">
        <f t="shared" si="56"/>
        <v>24.292999999999999</v>
      </c>
      <c r="G592" s="122">
        <f t="shared" si="57"/>
        <v>0.24511364566960336</v>
      </c>
      <c r="H592" s="128">
        <f t="shared" si="58"/>
        <v>37114.618000000002</v>
      </c>
      <c r="I592" s="122">
        <f t="shared" si="59"/>
        <v>-8.1616222736601005E-2</v>
      </c>
      <c r="J592" s="128">
        <f t="shared" si="60"/>
        <v>90.925806690274328</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0.30324770642201831</v>
      </c>
      <c r="F593" s="128">
        <f t="shared" si="56"/>
        <v>33.053999999999995</v>
      </c>
      <c r="G593" s="122">
        <f t="shared" si="57"/>
        <v>0.30413697182633509</v>
      </c>
      <c r="H593" s="128">
        <f t="shared" si="58"/>
        <v>46051.812000000005</v>
      </c>
      <c r="I593" s="122">
        <f t="shared" si="59"/>
        <v>-0.10268274989260097</v>
      </c>
      <c r="J593" s="128">
        <f t="shared" si="60"/>
        <v>99.707610226084398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0.18184403669724775</v>
      </c>
      <c r="F594" s="128">
        <f t="shared" si="56"/>
        <v>19.821000000000005</v>
      </c>
      <c r="G594" s="122">
        <f t="shared" si="57"/>
        <v>0.23261600998560281</v>
      </c>
      <c r="H594" s="128">
        <f t="shared" si="58"/>
        <v>35222.251000000004</v>
      </c>
      <c r="I594" s="122">
        <f t="shared" si="59"/>
        <v>-0.3895625205555408</v>
      </c>
      <c r="J594" s="128">
        <f t="shared" si="60"/>
        <v>78.173482860660599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0.33928440366972468</v>
      </c>
      <c r="F595" s="128">
        <f t="shared" si="56"/>
        <v>36.981999999999992</v>
      </c>
      <c r="G595" s="122">
        <f t="shared" si="57"/>
        <v>0.33874606057404011</v>
      </c>
      <c r="H595" s="128">
        <f t="shared" si="58"/>
        <v>51292.251000000004</v>
      </c>
      <c r="I595" s="122">
        <f t="shared" si="59"/>
        <v>0.25285307694382742</v>
      </c>
      <c r="J595" s="128">
        <f t="shared" si="60"/>
        <v>100.1589223192064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0.38390825688073399</v>
      </c>
      <c r="F596" s="128">
        <f t="shared" si="56"/>
        <v>41.846000000000004</v>
      </c>
      <c r="G596" s="122">
        <f t="shared" si="57"/>
        <v>0.43661803088140116</v>
      </c>
      <c r="H596" s="128">
        <f t="shared" si="58"/>
        <v>66111.828999999998</v>
      </c>
      <c r="I596" s="122">
        <f t="shared" si="59"/>
        <v>-0.42252615943678429</v>
      </c>
      <c r="J596" s="128">
        <f t="shared" si="60"/>
        <v>87.927714782126174</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0.58433027522935777</v>
      </c>
      <c r="F597" s="128">
        <f t="shared" si="56"/>
        <v>63.692</v>
      </c>
      <c r="G597" s="122">
        <f t="shared" si="57"/>
        <v>0.6110679575743968</v>
      </c>
      <c r="H597" s="128">
        <f t="shared" si="58"/>
        <v>92526.688000000009</v>
      </c>
      <c r="I597" s="122">
        <f t="shared" si="59"/>
        <v>-0.38219356459924264</v>
      </c>
      <c r="J597" s="128">
        <f t="shared" si="60"/>
        <v>95.624433908926775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0.10679816513761468</v>
      </c>
      <c r="F598" s="128">
        <f t="shared" si="56"/>
        <v>11.641</v>
      </c>
      <c r="G598" s="122">
        <f t="shared" si="57"/>
        <v>0.16167178274709743</v>
      </c>
      <c r="H598" s="128">
        <f t="shared" si="58"/>
        <v>24480.017999999996</v>
      </c>
      <c r="I598" s="122">
        <f t="shared" si="59"/>
        <v>-0.39720916025510827</v>
      </c>
      <c r="J598" s="128">
        <f t="shared" si="60"/>
        <v>66.058630221625407</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0.11988073394495412</v>
      </c>
      <c r="F599" s="128">
        <f t="shared" si="56"/>
        <v>13.066999999999998</v>
      </c>
      <c r="G599" s="122">
        <f t="shared" si="57"/>
        <v>9.537506108917039E-2</v>
      </c>
      <c r="H599" s="128">
        <f t="shared" si="58"/>
        <v>14441.501000000002</v>
      </c>
      <c r="I599" s="122">
        <f t="shared" si="59"/>
        <v>0.40526714819794291</v>
      </c>
      <c r="J599" s="128">
        <f t="shared" si="60"/>
        <v>125.69400488548288</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4.5899082568807342E-2</v>
      </c>
      <c r="F600" s="128">
        <f t="shared" si="56"/>
        <v>5.0030000000000001</v>
      </c>
      <c r="G600" s="122">
        <f t="shared" si="57"/>
        <v>3.7324003751205287E-2</v>
      </c>
      <c r="H600" s="128">
        <f t="shared" si="58"/>
        <v>5651.5260000000017</v>
      </c>
      <c r="I600" s="122">
        <f t="shared" si="59"/>
        <v>0.25368623757982467</v>
      </c>
      <c r="J600" s="128">
        <f t="shared" si="60"/>
        <v>122.97470248572984</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1.0660550458715596E-2</v>
      </c>
      <c r="F601" s="128">
        <f t="shared" si="56"/>
        <v>1.1619999999999999</v>
      </c>
      <c r="G601" s="122">
        <f t="shared" si="57"/>
        <v>8.6379360445917892E-3</v>
      </c>
      <c r="H601" s="128">
        <f t="shared" si="58"/>
        <v>1307.9389999999996</v>
      </c>
      <c r="I601" s="122">
        <f t="shared" si="59"/>
        <v>0.24771034279133955</v>
      </c>
      <c r="J601" s="128">
        <f t="shared" si="60"/>
        <v>123.41548263013786</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2.4532110091743119E-2</v>
      </c>
      <c r="F602" s="128">
        <f t="shared" si="56"/>
        <v>2.6739999999999999</v>
      </c>
      <c r="G602" s="122">
        <f t="shared" si="57"/>
        <v>1.8241318733571963E-2</v>
      </c>
      <c r="H602" s="128">
        <f t="shared" si="58"/>
        <v>2762.0639999999994</v>
      </c>
      <c r="I602" s="122">
        <f t="shared" si="59"/>
        <v>0.30737795950239921</v>
      </c>
      <c r="J602" s="128">
        <f t="shared" si="60"/>
        <v>134.48649437057071</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6.768807339449541E-2</v>
      </c>
      <c r="F603" s="128">
        <f t="shared" si="56"/>
        <v>7.3780000000000001</v>
      </c>
      <c r="G603" s="122">
        <f t="shared" si="57"/>
        <v>7.8949220039889551E-2</v>
      </c>
      <c r="H603" s="128">
        <f t="shared" si="58"/>
        <v>11954.332999999997</v>
      </c>
      <c r="I603" s="122">
        <f t="shared" si="59"/>
        <v>-0.16906096399789905</v>
      </c>
      <c r="J603" s="128">
        <f t="shared" si="60"/>
        <v>85.736215456334619</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1.6862385321100917E-2</v>
      </c>
      <c r="F604" s="128">
        <f t="shared" si="56"/>
        <v>1.8379999999999999</v>
      </c>
      <c r="G604" s="122">
        <f t="shared" si="57"/>
        <v>1.7771097227542301E-2</v>
      </c>
      <c r="H604" s="128">
        <f t="shared" si="58"/>
        <v>2690.864</v>
      </c>
      <c r="I604" s="122">
        <f t="shared" si="59"/>
        <v>-5.3314398157873304E-2</v>
      </c>
      <c r="J604" s="128">
        <f t="shared" si="60"/>
        <v>94.886573998182683</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1.5761467889908256E-2</v>
      </c>
      <c r="F605" s="128">
        <f t="shared" si="56"/>
        <v>1.718</v>
      </c>
      <c r="G605" s="122">
        <f t="shared" si="57"/>
        <v>2.5675025426303347E-2</v>
      </c>
      <c r="H605" s="128">
        <f t="shared" si="58"/>
        <v>3887.6610000000001</v>
      </c>
      <c r="I605" s="122">
        <f t="shared" si="59"/>
        <v>-0.40688705913604101</v>
      </c>
      <c r="J605" s="128">
        <f t="shared" si="60"/>
        <v>61.388324366608302</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1.5082568807339452E-2</v>
      </c>
      <c r="F606" s="128">
        <f t="shared" si="56"/>
        <v>1.6440000000000001</v>
      </c>
      <c r="G606" s="122">
        <f t="shared" si="57"/>
        <v>1.9230223619384753E-2</v>
      </c>
      <c r="H606" s="128">
        <f t="shared" si="58"/>
        <v>2911.8020000000006</v>
      </c>
      <c r="I606" s="122">
        <f t="shared" si="59"/>
        <v>-0.47171935888855837</v>
      </c>
      <c r="J606" s="128">
        <f t="shared" si="60"/>
        <v>78.43158304272491</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1.8495412844036701E-2</v>
      </c>
      <c r="F607" s="128">
        <f t="shared" si="56"/>
        <v>2.0160000000000005</v>
      </c>
      <c r="G607" s="122">
        <f t="shared" si="57"/>
        <v>2.9570242639580503E-2</v>
      </c>
      <c r="H607" s="128">
        <f t="shared" si="58"/>
        <v>4477.4670000000006</v>
      </c>
      <c r="I607" s="122">
        <f t="shared" si="59"/>
        <v>-0.43385436132546762</v>
      </c>
      <c r="J607" s="128">
        <f t="shared" si="60"/>
        <v>62.547382750522765</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2.2486238532110087E-2</v>
      </c>
      <c r="F608" s="128">
        <f t="shared" si="56"/>
        <v>2.4509999999999996</v>
      </c>
      <c r="G608" s="122">
        <f t="shared" si="57"/>
        <v>2.5337218824710406E-2</v>
      </c>
      <c r="H608" s="128">
        <f t="shared" si="58"/>
        <v>3836.5110000000004</v>
      </c>
      <c r="I608" s="122">
        <f t="shared" si="59"/>
        <v>-0.44683979843667404</v>
      </c>
      <c r="J608" s="128">
        <f t="shared" si="60"/>
        <v>88.74785621766874</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2.5834862385321095E-2</v>
      </c>
      <c r="F609" s="128">
        <f t="shared" si="56"/>
        <v>2.8159999999999994</v>
      </c>
      <c r="G609" s="122">
        <f t="shared" si="57"/>
        <v>2.2877253695069277E-2</v>
      </c>
      <c r="H609" s="128">
        <f t="shared" si="58"/>
        <v>3464.0279999999998</v>
      </c>
      <c r="I609" s="122">
        <f t="shared" si="59"/>
        <v>-0.13579173159730737</v>
      </c>
      <c r="J609" s="128">
        <f t="shared" si="60"/>
        <v>112.92816318634115</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1.2853211009174312E-2</v>
      </c>
      <c r="F610" s="128">
        <f t="shared" si="56"/>
        <v>1.401</v>
      </c>
      <c r="G610" s="122">
        <f t="shared" si="57"/>
        <v>1.1985186701713139E-2</v>
      </c>
      <c r="H610" s="128">
        <f t="shared" si="58"/>
        <v>1814.7730000000001</v>
      </c>
      <c r="I610" s="122">
        <f t="shared" si="59"/>
        <v>-0.32282476620161182</v>
      </c>
      <c r="J610" s="128">
        <f t="shared" si="60"/>
        <v>107.2424763090015</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7.6229357798165115E-2</v>
      </c>
      <c r="F611" s="128">
        <f t="shared" si="56"/>
        <v>8.3089999999999975</v>
      </c>
      <c r="G611" s="122">
        <f t="shared" si="57"/>
        <v>7.9317630664782243E-2</v>
      </c>
      <c r="H611" s="128">
        <f t="shared" si="58"/>
        <v>12010.116999999998</v>
      </c>
      <c r="I611" s="122">
        <f t="shared" si="59"/>
        <v>-0.43368132277694149</v>
      </c>
      <c r="J611" s="128">
        <f t="shared" si="60"/>
        <v>96.106448414137574</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2.5238532110091739E-2</v>
      </c>
      <c r="F612" s="128">
        <f t="shared" si="56"/>
        <v>2.7509999999999994</v>
      </c>
      <c r="G612" s="122">
        <f t="shared" si="57"/>
        <v>2.3564761124833241E-2</v>
      </c>
      <c r="H612" s="128">
        <f t="shared" si="58"/>
        <v>3568.1289999999999</v>
      </c>
      <c r="I612" s="122">
        <f t="shared" si="59"/>
        <v>-0.23852434440022846</v>
      </c>
      <c r="J612" s="128">
        <f t="shared" si="60"/>
        <v>107.10285572763405</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3.7954128440366969E-2</v>
      </c>
      <c r="F613" s="128">
        <f t="shared" si="56"/>
        <v>4.1369999999999996</v>
      </c>
      <c r="G613" s="122">
        <f t="shared" si="57"/>
        <v>4.1646528153852239E-2</v>
      </c>
      <c r="H613" s="128">
        <f t="shared" si="58"/>
        <v>6306.0339999999987</v>
      </c>
      <c r="I613" s="122">
        <f t="shared" si="59"/>
        <v>-0.47553809540369335</v>
      </c>
      <c r="J613" s="128">
        <f t="shared" si="60"/>
        <v>91.133955512822922</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2.7201834862385324E-2</v>
      </c>
      <c r="F614" s="128">
        <f t="shared" si="56"/>
        <v>2.9650000000000003</v>
      </c>
      <c r="G614" s="122">
        <f t="shared" si="57"/>
        <v>2.7582282159320553E-2</v>
      </c>
      <c r="H614" s="128">
        <f t="shared" si="58"/>
        <v>4176.4539999999997</v>
      </c>
      <c r="I614" s="122">
        <f t="shared" si="59"/>
        <v>-0.39442220138015899</v>
      </c>
      <c r="J614" s="128">
        <f t="shared" si="60"/>
        <v>98.620682310703316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3.026605504587155E-2</v>
      </c>
      <c r="F615" s="128">
        <f t="shared" si="56"/>
        <v>3.298999999999999</v>
      </c>
      <c r="G615" s="122">
        <f t="shared" si="57"/>
        <v>2.986128465572125E-2</v>
      </c>
      <c r="H615" s="128">
        <f t="shared" si="58"/>
        <v>4521.5360000000001</v>
      </c>
      <c r="I615" s="122">
        <f t="shared" si="59"/>
        <v>-0.39680507870104031</v>
      </c>
      <c r="J615" s="128">
        <f t="shared" si="60"/>
        <v>101.35550226595073</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2.557798165137614E-2</v>
      </c>
      <c r="F616" s="128">
        <f t="shared" si="56"/>
        <v>2.7879999999999994</v>
      </c>
      <c r="G616" s="122">
        <f t="shared" si="57"/>
        <v>2.6728248953228815E-2</v>
      </c>
      <c r="H616" s="128">
        <f t="shared" si="58"/>
        <v>4047.1380000000008</v>
      </c>
      <c r="I616" s="122">
        <f t="shared" si="59"/>
        <v>-0.43056068428076472</v>
      </c>
      <c r="J616" s="128">
        <f t="shared" si="60"/>
        <v>95.696435992251111</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2.3366972477064218E-2</v>
      </c>
      <c r="F617" s="128">
        <f t="shared" si="56"/>
        <v>2.5469999999999997</v>
      </c>
      <c r="G617" s="122">
        <f t="shared" si="57"/>
        <v>2.1681999498078166E-2</v>
      </c>
      <c r="H617" s="128">
        <f t="shared" si="58"/>
        <v>3283.0449999999996</v>
      </c>
      <c r="I617" s="122">
        <f t="shared" si="59"/>
        <v>-0.35033446974563764</v>
      </c>
      <c r="J617" s="128">
        <f t="shared" si="60"/>
        <v>107.7712988561567</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2.3550458715596325E-2</v>
      </c>
      <c r="F618" s="128">
        <f t="shared" si="56"/>
        <v>2.5669999999999993</v>
      </c>
      <c r="G618" s="122">
        <f t="shared" si="57"/>
        <v>2.2868595543462468E-2</v>
      </c>
      <c r="H618" s="128">
        <f t="shared" si="58"/>
        <v>3462.7170000000001</v>
      </c>
      <c r="I618" s="122">
        <f t="shared" si="59"/>
        <v>-0.36896879757807333</v>
      </c>
      <c r="J618" s="128">
        <f t="shared" si="60"/>
        <v>102.98165740365629</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4.3752293577981653E-2</v>
      </c>
      <c r="F619" s="128">
        <f t="shared" si="56"/>
        <v>4.7690000000000001</v>
      </c>
      <c r="G619" s="122">
        <f t="shared" si="57"/>
        <v>5.3961536937484317E-2</v>
      </c>
      <c r="H619" s="128">
        <f t="shared" si="58"/>
        <v>8170.7480000000005</v>
      </c>
      <c r="I619" s="122">
        <f t="shared" si="59"/>
        <v>-0.38711264922356103</v>
      </c>
      <c r="J619" s="128">
        <f t="shared" si="60"/>
        <v>81.080517830079032</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0.15305504587155969</v>
      </c>
      <c r="F620" s="128">
        <f t="shared" si="56"/>
        <v>16.683000000000007</v>
      </c>
      <c r="G620" s="122">
        <f t="shared" si="57"/>
        <v>0.14635709096672789</v>
      </c>
      <c r="H620" s="128">
        <f t="shared" si="58"/>
        <v>22161.098000000002</v>
      </c>
      <c r="I620" s="122">
        <f t="shared" si="59"/>
        <v>-9.7589162334855428E-2</v>
      </c>
      <c r="J620" s="128">
        <f t="shared" si="60"/>
        <v>104.57644714075008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0.10596330275229358</v>
      </c>
      <c r="F621" s="128">
        <f t="shared" si="56"/>
        <v>11.55</v>
      </c>
      <c r="G621" s="122">
        <f t="shared" si="57"/>
        <v>9.5442629013723593E-2</v>
      </c>
      <c r="H621" s="128">
        <f t="shared" si="58"/>
        <v>14451.732</v>
      </c>
      <c r="I621" s="122">
        <f t="shared" si="59"/>
        <v>6.587397141732787E-2</v>
      </c>
      <c r="J621" s="128">
        <f t="shared" si="60"/>
        <v>111.02303430583125</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3.5266055045871561E-2</v>
      </c>
      <c r="F622" s="128">
        <f t="shared" si="56"/>
        <v>3.8440000000000003</v>
      </c>
      <c r="G622" s="122">
        <f t="shared" si="57"/>
        <v>3.6622845368450258E-2</v>
      </c>
      <c r="H622" s="128">
        <f t="shared" si="58"/>
        <v>5545.3580000000011</v>
      </c>
      <c r="I622" s="122">
        <f t="shared" si="59"/>
        <v>-0.37908932309782961</v>
      </c>
      <c r="J622" s="128">
        <f t="shared" si="60"/>
        <v>96.29523509457421</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0.13374311926605506</v>
      </c>
      <c r="F623" s="128">
        <f t="shared" si="56"/>
        <v>14.578000000000001</v>
      </c>
      <c r="G623" s="122">
        <f t="shared" si="57"/>
        <v>0.13849187679139865</v>
      </c>
      <c r="H623" s="128">
        <f t="shared" si="58"/>
        <v>20970.163</v>
      </c>
      <c r="I623" s="122">
        <f t="shared" si="59"/>
        <v>0.2031471975911637</v>
      </c>
      <c r="J623" s="128">
        <f t="shared" si="60"/>
        <v>96.571093095592644</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0.11889908256880735</v>
      </c>
      <c r="F624" s="128">
        <f t="shared" si="56"/>
        <v>12.96</v>
      </c>
      <c r="G624" s="122">
        <f t="shared" si="57"/>
        <v>0.12481160099856027</v>
      </c>
      <c r="H624" s="128">
        <f t="shared" si="58"/>
        <v>18898.722999999998</v>
      </c>
      <c r="I624" s="122">
        <f t="shared" si="59"/>
        <v>-2.5209174366877279E-2</v>
      </c>
      <c r="J624" s="128">
        <f t="shared" si="60"/>
        <v>95.262845454709677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4.2642201834862385E-2</v>
      </c>
      <c r="F625" s="128">
        <f t="shared" si="56"/>
        <v>4.6479999999999997</v>
      </c>
      <c r="G625" s="122">
        <f t="shared" si="57"/>
        <v>4.2470498883884336E-2</v>
      </c>
      <c r="H625" s="128">
        <f t="shared" si="58"/>
        <v>6430.7979999999989</v>
      </c>
      <c r="I625" s="122">
        <f t="shared" si="59"/>
        <v>5.334373871270337E-2</v>
      </c>
      <c r="J625" s="128">
        <f t="shared" si="60"/>
        <v>100.40428757723683</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6.2385321100917428E-2</v>
      </c>
      <c r="F626" s="128">
        <f t="shared" si="56"/>
        <v>6.8</v>
      </c>
      <c r="G626" s="122">
        <f t="shared" si="57"/>
        <v>6.4558143681728727E-2</v>
      </c>
      <c r="H626" s="128">
        <f t="shared" si="58"/>
        <v>9775.2650000000012</v>
      </c>
      <c r="I626" s="122">
        <f t="shared" si="59"/>
        <v>0.14065243006108205</v>
      </c>
      <c r="J626" s="128">
        <f t="shared" si="60"/>
        <v>96.634316823725129</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0.22294495412844043</v>
      </c>
      <c r="F627" s="128">
        <f t="shared" si="56"/>
        <v>24.301000000000005</v>
      </c>
      <c r="G627" s="122">
        <f t="shared" si="57"/>
        <v>0.24707801582374625</v>
      </c>
      <c r="H627" s="128">
        <f t="shared" si="58"/>
        <v>37412.059000000008</v>
      </c>
      <c r="I627" s="122">
        <f t="shared" si="59"/>
        <v>-0.12535956929812028</v>
      </c>
      <c r="J627" s="128">
        <f t="shared" si="60"/>
        <v>90.232614741199313</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2.9954128440366969E-2</v>
      </c>
      <c r="F628" s="128">
        <f t="shared" si="56"/>
        <v>3.2649999999999997</v>
      </c>
      <c r="G628" s="122">
        <f t="shared" si="57"/>
        <v>3.81161288618262E-2</v>
      </c>
      <c r="H628" s="128">
        <f t="shared" si="58"/>
        <v>5771.4679999999998</v>
      </c>
      <c r="I628" s="122">
        <f t="shared" si="59"/>
        <v>-0.49281644578611689</v>
      </c>
      <c r="J628" s="128">
        <f t="shared" si="60"/>
        <v>78.586491689523115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0.27824770642201835</v>
      </c>
      <c r="F629" s="128">
        <f t="shared" si="56"/>
        <v>30.329000000000001</v>
      </c>
      <c r="G629" s="122">
        <f t="shared" si="57"/>
        <v>0.29515127659855506</v>
      </c>
      <c r="H629" s="128">
        <f t="shared" si="58"/>
        <v>44691.216000000008</v>
      </c>
      <c r="I629" s="122">
        <f t="shared" si="59"/>
        <v>0.14340487986666664</v>
      </c>
      <c r="J629" s="128">
        <f t="shared" si="60"/>
        <v>94.272913073139847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2.793577981651376E-2</v>
      </c>
      <c r="F630" s="128">
        <f t="shared" si="56"/>
        <v>3.0449999999999999</v>
      </c>
      <c r="G630" s="122">
        <f t="shared" si="57"/>
        <v>3.0674061208046596E-2</v>
      </c>
      <c r="H630" s="128">
        <f t="shared" si="58"/>
        <v>4644.6049999999996</v>
      </c>
      <c r="I630" s="122">
        <f t="shared" si="59"/>
        <v>-0.31985051621949889</v>
      </c>
      <c r="J630" s="128">
        <f t="shared" si="60"/>
        <v>91.072974090517505</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9.2623853211009161E-2</v>
      </c>
      <c r="F631" s="128">
        <f t="shared" si="56"/>
        <v>10.095999999999998</v>
      </c>
      <c r="G631" s="122">
        <f t="shared" si="57"/>
        <v>9.4032030537980954E-2</v>
      </c>
      <c r="H631" s="128">
        <f t="shared" si="58"/>
        <v>14238.142</v>
      </c>
      <c r="I631" s="122">
        <f t="shared" si="59"/>
        <v>-9.8781248519129606E-3</v>
      </c>
      <c r="J631" s="128">
        <f t="shared" si="60"/>
        <v>98.502449304864243</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0.22768807339449543</v>
      </c>
      <c r="F632" s="128">
        <f t="shared" si="56"/>
        <v>24.818000000000001</v>
      </c>
      <c r="G632" s="122">
        <f t="shared" si="57"/>
        <v>0.25664931514086831</v>
      </c>
      <c r="H632" s="128">
        <f t="shared" si="58"/>
        <v>38861.326000000001</v>
      </c>
      <c r="I632" s="122">
        <f t="shared" si="59"/>
        <v>-0.31515875097845247</v>
      </c>
      <c r="J632" s="128">
        <f t="shared" si="60"/>
        <v>88.71563645884784</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3.1376146788990825E-2</v>
      </c>
      <c r="F633" s="128">
        <f t="shared" si="56"/>
        <v>3.42</v>
      </c>
      <c r="G633" s="122">
        <f t="shared" si="57"/>
        <v>2.8296741470630965E-2</v>
      </c>
      <c r="H633" s="128">
        <f t="shared" si="58"/>
        <v>4284.6359999999995</v>
      </c>
      <c r="I633" s="122">
        <f t="shared" si="59"/>
        <v>0.3999639916792298</v>
      </c>
      <c r="J633" s="128">
        <f t="shared" si="60"/>
        <v>110.88254391960982</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0.15538532110091743</v>
      </c>
      <c r="F634" s="128">
        <f t="shared" si="56"/>
        <v>16.937000000000001</v>
      </c>
      <c r="G634" s="122">
        <f t="shared" si="57"/>
        <v>0.17668192024726254</v>
      </c>
      <c r="H634" s="128">
        <f t="shared" si="58"/>
        <v>26752.822999999997</v>
      </c>
      <c r="I634" s="122">
        <f t="shared" si="59"/>
        <v>-0.48228487094074896</v>
      </c>
      <c r="J634" s="128">
        <f t="shared" si="60"/>
        <v>87.946361961347847</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0.28271559633027521</v>
      </c>
      <c r="F635" s="128">
        <f t="shared" si="56"/>
        <v>30.815999999999999</v>
      </c>
      <c r="G635" s="122">
        <f t="shared" si="57"/>
        <v>0.29485897977783349</v>
      </c>
      <c r="H635" s="128">
        <f t="shared" si="58"/>
        <v>44646.956999999995</v>
      </c>
      <c r="I635" s="122">
        <f t="shared" si="59"/>
        <v>-0.37922957479009511</v>
      </c>
      <c r="J635" s="128">
        <f t="shared" si="60"/>
        <v>95.881630107820385</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0.34446788990825683</v>
      </c>
      <c r="F636" s="128">
        <f t="shared" si="56"/>
        <v>37.546999999999997</v>
      </c>
      <c r="G636" s="122">
        <f t="shared" si="57"/>
        <v>0.36258446155675017</v>
      </c>
      <c r="H636" s="128">
        <f t="shared" si="58"/>
        <v>54901.813999999998</v>
      </c>
      <c r="I636" s="122">
        <f t="shared" si="59"/>
        <v>-0.43203877052832829</v>
      </c>
      <c r="J636" s="128">
        <f t="shared" si="60"/>
        <v>95.003489236491234</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0.23113761467889909</v>
      </c>
      <c r="F637" s="128">
        <f t="shared" si="56"/>
        <v>25.194000000000003</v>
      </c>
      <c r="G637" s="122">
        <f t="shared" si="57"/>
        <v>0.24201724365663257</v>
      </c>
      <c r="H637" s="128">
        <f t="shared" si="58"/>
        <v>36645.766999999993</v>
      </c>
      <c r="I637" s="122">
        <f t="shared" si="59"/>
        <v>0.17122026495954468</v>
      </c>
      <c r="J637" s="128">
        <f t="shared" si="60"/>
        <v>95.504605864708878</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0.18886238532110097</v>
      </c>
      <c r="F638" s="128">
        <f t="shared" si="56"/>
        <v>20.586000000000006</v>
      </c>
      <c r="G638" s="122">
        <f t="shared" si="57"/>
        <v>0.20314195141925004</v>
      </c>
      <c r="H638" s="128">
        <f t="shared" si="58"/>
        <v>30759.348000000002</v>
      </c>
      <c r="I638" s="122">
        <f t="shared" si="59"/>
        <v>-0.48674825886662532</v>
      </c>
      <c r="J638" s="128">
        <f t="shared" si="60"/>
        <v>92.97064638870259</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0.40566055045871557</v>
      </c>
      <c r="F639" s="128">
        <f t="shared" si="56"/>
        <v>44.216999999999999</v>
      </c>
      <c r="G639" s="122">
        <f t="shared" si="57"/>
        <v>0.44381459932108469</v>
      </c>
      <c r="H639" s="128">
        <f t="shared" si="58"/>
        <v>67201.519</v>
      </c>
      <c r="I639" s="122">
        <f t="shared" si="59"/>
        <v>-0.4108010235399589</v>
      </c>
      <c r="J639" s="128">
        <f t="shared" si="60"/>
        <v>91.403155975325191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0.30655045871559633</v>
      </c>
      <c r="F640" s="128">
        <f t="shared" si="56"/>
        <v>33.414000000000001</v>
      </c>
      <c r="G640" s="122">
        <f t="shared" si="57"/>
        <v>0.33759825780290326</v>
      </c>
      <c r="H640" s="128">
        <f t="shared" si="58"/>
        <v>51118.453000000001</v>
      </c>
      <c r="I640" s="122">
        <f t="shared" si="59"/>
        <v>-0.35215364589607767</v>
      </c>
      <c r="J640" s="128">
        <f t="shared" si="60"/>
        <v>90.803329587846022</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0.349091743119266</v>
      </c>
      <c r="F641" s="128">
        <f t="shared" si="56"/>
        <v>38.050999999999995</v>
      </c>
      <c r="G641" s="122">
        <f t="shared" si="57"/>
        <v>0.37446548626979614</v>
      </c>
      <c r="H641" s="128">
        <f t="shared" si="58"/>
        <v>56700.814999999995</v>
      </c>
      <c r="I641" s="122">
        <f t="shared" si="59"/>
        <v>-0.32900075041619908</v>
      </c>
      <c r="J641" s="128">
        <f t="shared" si="60"/>
        <v>93.224010200969815</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8.1238532110091743E-2</v>
      </c>
      <c r="F642" s="128">
        <f t="shared" si="56"/>
        <v>8.8550000000000004</v>
      </c>
      <c r="G642" s="122">
        <f t="shared" si="57"/>
        <v>6.882714076265703E-2</v>
      </c>
      <c r="H642" s="128">
        <f t="shared" si="58"/>
        <v>10421.668000000001</v>
      </c>
      <c r="I642" s="122">
        <f t="shared" si="59"/>
        <v>0.22816584217793398</v>
      </c>
      <c r="J642" s="128">
        <f t="shared" si="60"/>
        <v>118.03269932457903</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0.33217431192660546</v>
      </c>
      <c r="F643" s="128">
        <f t="shared" si="56"/>
        <v>36.206999999999994</v>
      </c>
      <c r="G643" s="122">
        <f t="shared" si="57"/>
        <v>0.34210084005864561</v>
      </c>
      <c r="H643" s="128">
        <f t="shared" si="58"/>
        <v>51800.224999999999</v>
      </c>
      <c r="I643" s="122">
        <f t="shared" si="59"/>
        <v>0.27722278318610688</v>
      </c>
      <c r="J643" s="128">
        <f t="shared" si="60"/>
        <v>97.098361953645465</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2.2596330275229358E-2</v>
      </c>
      <c r="F644" s="128">
        <f t="shared" si="56"/>
        <v>2.4630000000000001</v>
      </c>
      <c r="G644" s="122">
        <f t="shared" si="57"/>
        <v>3.0227819677977521E-2</v>
      </c>
      <c r="H644" s="128">
        <f t="shared" si="58"/>
        <v>4577.0360000000001</v>
      </c>
      <c r="I644" s="122">
        <f t="shared" si="59"/>
        <v>-0.21597481201979649</v>
      </c>
      <c r="J644" s="128">
        <f t="shared" si="60"/>
        <v>74.753424216341728</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0.34047706422018342</v>
      </c>
      <c r="F645" s="128">
        <f t="shared" si="56"/>
        <v>37.111999999999995</v>
      </c>
      <c r="G645" s="122">
        <f t="shared" si="57"/>
        <v>0.37542121808503609</v>
      </c>
      <c r="H645" s="128">
        <f t="shared" si="58"/>
        <v>56845.53</v>
      </c>
      <c r="I645" s="122">
        <f t="shared" si="59"/>
        <v>-0.5126241850610076</v>
      </c>
      <c r="J645" s="128">
        <f t="shared" si="60"/>
        <v>90.692014147975641</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0.16791743119266056</v>
      </c>
      <c r="F646" s="128">
        <f t="shared" si="56"/>
        <v>18.303000000000001</v>
      </c>
      <c r="G646" s="122">
        <f t="shared" si="57"/>
        <v>0.19559151487934062</v>
      </c>
      <c r="H646" s="128">
        <f t="shared" si="58"/>
        <v>29616.075999999997</v>
      </c>
      <c r="I646" s="122">
        <f t="shared" si="59"/>
        <v>-0.32203180088055555</v>
      </c>
      <c r="J646" s="128">
        <f t="shared" si="60"/>
        <v>85.851081677161673</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4.6155963302752297E-2</v>
      </c>
      <c r="F647" s="128">
        <f t="shared" si="56"/>
        <v>5.0310000000000006</v>
      </c>
      <c r="G647" s="122">
        <f t="shared" si="57"/>
        <v>5.1355169134449007E-2</v>
      </c>
      <c r="H647" s="128">
        <f t="shared" si="58"/>
        <v>7776.0969999999998</v>
      </c>
      <c r="I647" s="122">
        <f t="shared" si="59"/>
        <v>-0.43363428407269261</v>
      </c>
      <c r="J647" s="128">
        <f t="shared" si="60"/>
        <v>89.875983431998691</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0.49182568807339455</v>
      </c>
      <c r="F648" s="128">
        <f t="shared" si="56"/>
        <v>53.609000000000009</v>
      </c>
      <c r="G648" s="122">
        <f t="shared" si="57"/>
        <v>0.47484569866198206</v>
      </c>
      <c r="H648" s="128">
        <f t="shared" si="58"/>
        <v>71900.186000000002</v>
      </c>
      <c r="I648" s="122">
        <f t="shared" si="59"/>
        <v>0.4922404156150329</v>
      </c>
      <c r="J648" s="128">
        <f t="shared" si="60"/>
        <v>103.57589622465963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0.33398165137614683</v>
      </c>
      <c r="F649" s="128">
        <f t="shared" ref="F649:F712" si="62">SUMPRODUCT($K$2:$AI$2,$K649:$AI649)</f>
        <v>36.404000000000003</v>
      </c>
      <c r="G649" s="122">
        <f t="shared" ref="G649:G712" si="63">SUMPRODUCT($K$3:$AI$3,$K649:$AI649)/$J$3</f>
        <v>0.36194666420108579</v>
      </c>
      <c r="H649" s="128">
        <f t="shared" ref="H649:H712" si="64">SUMPRODUCT($K$3:$AI$3,$K649:$AI649)</f>
        <v>54805.240000000005</v>
      </c>
      <c r="I649" s="122">
        <f t="shared" ref="I649:I712" si="65">CORREL($K$4:$AI$4,$K649:$AI649)</f>
        <v>-0.47801213406212062</v>
      </c>
      <c r="J649" s="128">
        <f t="shared" si="60"/>
        <v>92.273719972895634</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0.41799082568807333</v>
      </c>
      <c r="F650" s="128">
        <f t="shared" si="62"/>
        <v>45.560999999999993</v>
      </c>
      <c r="G650" s="122">
        <f t="shared" si="63"/>
        <v>0.42105931263125912</v>
      </c>
      <c r="H650" s="128">
        <f t="shared" si="64"/>
        <v>63755.958999999995</v>
      </c>
      <c r="I650" s="122">
        <f t="shared" si="65"/>
        <v>-0.16476754879265409</v>
      </c>
      <c r="J650" s="128">
        <f t="shared" ref="J650:J713" si="66">$E650/$G650*100</f>
        <v>99.27124591449828</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0.52460550458715605</v>
      </c>
      <c r="F651" s="128">
        <f t="shared" si="62"/>
        <v>57.182000000000009</v>
      </c>
      <c r="G651" s="122">
        <f t="shared" si="63"/>
        <v>0.51163809454622311</v>
      </c>
      <c r="H651" s="128">
        <f t="shared" si="64"/>
        <v>77471.217000000004</v>
      </c>
      <c r="I651" s="122">
        <f t="shared" si="65"/>
        <v>0.38505132644974005</v>
      </c>
      <c r="J651" s="128">
        <f t="shared" si="66"/>
        <v>102.53448876836153</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0.16288990825688071</v>
      </c>
      <c r="F652" s="128">
        <f t="shared" si="62"/>
        <v>17.754999999999999</v>
      </c>
      <c r="G652" s="122">
        <f t="shared" si="63"/>
        <v>0.17419915729966057</v>
      </c>
      <c r="H652" s="128">
        <f t="shared" si="64"/>
        <v>26376.888000000003</v>
      </c>
      <c r="I652" s="122">
        <f t="shared" si="65"/>
        <v>-0.41992283279403919</v>
      </c>
      <c r="J652" s="128">
        <f t="shared" si="66"/>
        <v>93.507862369663769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0.56193577981651377</v>
      </c>
      <c r="F653" s="128">
        <f t="shared" si="62"/>
        <v>61.251000000000005</v>
      </c>
      <c r="G653" s="122">
        <f t="shared" si="63"/>
        <v>0.57845310993408972</v>
      </c>
      <c r="H653" s="128">
        <f t="shared" si="64"/>
        <v>87588.213000000003</v>
      </c>
      <c r="I653" s="122">
        <f t="shared" si="65"/>
        <v>0.15732354915574326</v>
      </c>
      <c r="J653" s="128">
        <f t="shared" si="66"/>
        <v>97.144568879669791</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4.0587155963302743E-2</v>
      </c>
      <c r="F654" s="128">
        <f t="shared" si="62"/>
        <v>4.4239999999999986</v>
      </c>
      <c r="G654" s="122">
        <f t="shared" si="63"/>
        <v>4.2947687857454196E-2</v>
      </c>
      <c r="H654" s="128">
        <f t="shared" si="64"/>
        <v>6503.0529999999999</v>
      </c>
      <c r="I654" s="122">
        <f t="shared" si="65"/>
        <v>-0.44539103729867813</v>
      </c>
      <c r="J654" s="128">
        <f t="shared" si="66"/>
        <v>94.503704362418318</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8.8211009174311919E-2</v>
      </c>
      <c r="F655" s="128">
        <f t="shared" si="62"/>
        <v>9.6149999999999984</v>
      </c>
      <c r="G655" s="122">
        <f t="shared" si="63"/>
        <v>0.10208059147525396</v>
      </c>
      <c r="H655" s="128">
        <f t="shared" si="64"/>
        <v>15456.839000000004</v>
      </c>
      <c r="I655" s="122">
        <f t="shared" si="65"/>
        <v>-0.46978945944461581</v>
      </c>
      <c r="J655" s="128">
        <f t="shared" si="66"/>
        <v>86.413105468433486</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8.34862385321101E-3</v>
      </c>
      <c r="F656" s="128">
        <f t="shared" si="62"/>
        <v>0.91000000000000014</v>
      </c>
      <c r="G656" s="122">
        <f t="shared" si="63"/>
        <v>1.0946393427465693E-2</v>
      </c>
      <c r="H656" s="128">
        <f t="shared" si="64"/>
        <v>1657.4810000000004</v>
      </c>
      <c r="I656" s="122">
        <f t="shared" si="65"/>
        <v>-0.42839117970584512</v>
      </c>
      <c r="J656" s="128">
        <f t="shared" si="66"/>
        <v>76.268260487179305</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1.5348623853211009E-2</v>
      </c>
      <c r="F657" s="128">
        <f t="shared" si="62"/>
        <v>1.673</v>
      </c>
      <c r="G657" s="122">
        <f t="shared" si="63"/>
        <v>1.8418563182712757E-2</v>
      </c>
      <c r="H657" s="128">
        <f t="shared" si="64"/>
        <v>2788.9020000000005</v>
      </c>
      <c r="I657" s="122">
        <f t="shared" si="65"/>
        <v>-0.46834330575637301</v>
      </c>
      <c r="J657" s="128">
        <f t="shared" si="66"/>
        <v>83.33236257873186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0.32461467889908258</v>
      </c>
      <c r="F658" s="128">
        <f t="shared" si="62"/>
        <v>35.383000000000003</v>
      </c>
      <c r="G658" s="122">
        <f t="shared" si="63"/>
        <v>0.35725224213765877</v>
      </c>
      <c r="H658" s="128">
        <f t="shared" si="64"/>
        <v>54094.420000000013</v>
      </c>
      <c r="I658" s="122">
        <f t="shared" si="65"/>
        <v>-0.34870029207703729</v>
      </c>
      <c r="J658" s="128">
        <f t="shared" si="66"/>
        <v>90.864280363004667</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0.20492660550458716</v>
      </c>
      <c r="F659" s="128">
        <f t="shared" si="62"/>
        <v>22.337</v>
      </c>
      <c r="G659" s="122">
        <f t="shared" si="63"/>
        <v>0.22097349720640874</v>
      </c>
      <c r="H659" s="128">
        <f t="shared" si="64"/>
        <v>33459.364999999998</v>
      </c>
      <c r="I659" s="122">
        <f t="shared" si="65"/>
        <v>-0.44654146909232723</v>
      </c>
      <c r="J659" s="128">
        <f t="shared" si="66"/>
        <v>92.738092167300778</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5.9623853211009187E-2</v>
      </c>
      <c r="F660" s="128">
        <f t="shared" si="62"/>
        <v>6.4990000000000014</v>
      </c>
      <c r="G660" s="122">
        <f t="shared" si="63"/>
        <v>7.3390779167602269E-2</v>
      </c>
      <c r="H660" s="128">
        <f t="shared" si="64"/>
        <v>11112.685000000001</v>
      </c>
      <c r="I660" s="122">
        <f t="shared" si="65"/>
        <v>-0.41302662400087581</v>
      </c>
      <c r="J660" s="128">
        <f t="shared" si="66"/>
        <v>81.241613574978402</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0.20440366972477059</v>
      </c>
      <c r="F661" s="128">
        <f t="shared" si="62"/>
        <v>22.279999999999994</v>
      </c>
      <c r="G661" s="122">
        <f t="shared" si="63"/>
        <v>0.22546761943758337</v>
      </c>
      <c r="H661" s="128">
        <f t="shared" si="64"/>
        <v>34139.856</v>
      </c>
      <c r="I661" s="122">
        <f t="shared" si="65"/>
        <v>-0.28964682485095905</v>
      </c>
      <c r="J661" s="128">
        <f t="shared" si="66"/>
        <v>90.65766083601909</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2.4422018348623852E-2</v>
      </c>
      <c r="F662" s="128">
        <f t="shared" si="62"/>
        <v>2.6619999999999999</v>
      </c>
      <c r="G662" s="122">
        <f t="shared" si="63"/>
        <v>3.0263165541745365E-2</v>
      </c>
      <c r="H662" s="128">
        <f t="shared" si="64"/>
        <v>4582.3879999999999</v>
      </c>
      <c r="I662" s="122">
        <f t="shared" si="65"/>
        <v>-0.14672857715732329</v>
      </c>
      <c r="J662" s="128">
        <f t="shared" si="66"/>
        <v>80.698822847649012</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0.19582568807339445</v>
      </c>
      <c r="F663" s="128">
        <f t="shared" si="62"/>
        <v>21.344999999999995</v>
      </c>
      <c r="G663" s="122">
        <f t="shared" si="63"/>
        <v>0.20044363285738817</v>
      </c>
      <c r="H663" s="128">
        <f t="shared" si="64"/>
        <v>30350.774000000001</v>
      </c>
      <c r="I663" s="122">
        <f t="shared" si="65"/>
        <v>0.1940829207044055</v>
      </c>
      <c r="J663" s="128">
        <f t="shared" si="66"/>
        <v>97.696137952518896</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0.1205504587155963</v>
      </c>
      <c r="F664" s="128">
        <f t="shared" si="62"/>
        <v>13.139999999999997</v>
      </c>
      <c r="G664" s="122">
        <f t="shared" si="63"/>
        <v>0.14467229787739899</v>
      </c>
      <c r="H664" s="128">
        <f t="shared" si="64"/>
        <v>21905.99</v>
      </c>
      <c r="I664" s="122">
        <f t="shared" si="65"/>
        <v>-0.18611575698863422</v>
      </c>
      <c r="J664" s="128">
        <f t="shared" si="66"/>
        <v>83.326566650483088</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0.16498165137614676</v>
      </c>
      <c r="F665" s="128">
        <f t="shared" si="62"/>
        <v>17.982999999999997</v>
      </c>
      <c r="G665" s="122">
        <f t="shared" si="63"/>
        <v>0.14450697407177487</v>
      </c>
      <c r="H665" s="128">
        <f t="shared" si="64"/>
        <v>21880.957000000006</v>
      </c>
      <c r="I665" s="122">
        <f t="shared" si="65"/>
        <v>0.10305567587671695</v>
      </c>
      <c r="J665" s="128">
        <f t="shared" si="66"/>
        <v>114.16864302632368</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0.4581743119266054</v>
      </c>
      <c r="F666" s="128">
        <f t="shared" si="62"/>
        <v>49.940999999999988</v>
      </c>
      <c r="G666" s="122">
        <f t="shared" si="63"/>
        <v>0.46392083503942733</v>
      </c>
      <c r="H666" s="128">
        <f t="shared" si="64"/>
        <v>70245.965000000011</v>
      </c>
      <c r="I666" s="122">
        <f t="shared" si="65"/>
        <v>0.11818006509551872</v>
      </c>
      <c r="J666" s="128">
        <f t="shared" si="66"/>
        <v>98.761313853831638</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0.32737614678899085</v>
      </c>
      <c r="F667" s="128">
        <f t="shared" si="62"/>
        <v>35.684000000000005</v>
      </c>
      <c r="G667" s="122">
        <f t="shared" si="63"/>
        <v>0.32642891201838614</v>
      </c>
      <c r="H667" s="128">
        <f t="shared" si="64"/>
        <v>49427.212999999996</v>
      </c>
      <c r="I667" s="122">
        <f t="shared" si="65"/>
        <v>9.6113580116863467E-2</v>
      </c>
      <c r="J667" s="128">
        <f t="shared" si="66"/>
        <v>100.2901810273936</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0.51867889908256881</v>
      </c>
      <c r="F668" s="128">
        <f t="shared" si="62"/>
        <v>56.536000000000001</v>
      </c>
      <c r="G668" s="122">
        <f t="shared" si="63"/>
        <v>0.52084329472057478</v>
      </c>
      <c r="H668" s="128">
        <f t="shared" si="64"/>
        <v>78865.049999999988</v>
      </c>
      <c r="I668" s="122">
        <f t="shared" si="65"/>
        <v>2.9763169823781136E-2</v>
      </c>
      <c r="J668" s="128">
        <f t="shared" si="66"/>
        <v>99.58444398537047</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0.12324770642201834</v>
      </c>
      <c r="F669" s="128">
        <f t="shared" si="62"/>
        <v>13.433999999999999</v>
      </c>
      <c r="G669" s="122">
        <f t="shared" si="63"/>
        <v>0.12036440185446909</v>
      </c>
      <c r="H669" s="128">
        <f t="shared" si="64"/>
        <v>18225.337</v>
      </c>
      <c r="I669" s="122">
        <f t="shared" si="65"/>
        <v>4.2947338733912196E-2</v>
      </c>
      <c r="J669" s="128">
        <f t="shared" si="66"/>
        <v>102.39547949653371</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0.10207339449541286</v>
      </c>
      <c r="F670" s="128">
        <f t="shared" si="62"/>
        <v>11.126000000000001</v>
      </c>
      <c r="G670" s="122">
        <f t="shared" si="63"/>
        <v>9.0592921581317931E-2</v>
      </c>
      <c r="H670" s="128">
        <f t="shared" si="64"/>
        <v>13717.398999999999</v>
      </c>
      <c r="I670" s="122">
        <f t="shared" si="65"/>
        <v>-0.19031794116011974</v>
      </c>
      <c r="J670" s="128">
        <f t="shared" si="66"/>
        <v>112.6725937454063</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0.24022018348623855</v>
      </c>
      <c r="F671" s="128">
        <f t="shared" si="62"/>
        <v>26.184000000000001</v>
      </c>
      <c r="G671" s="122">
        <f t="shared" si="63"/>
        <v>0.23775757175500931</v>
      </c>
      <c r="H671" s="128">
        <f t="shared" si="64"/>
        <v>36000.775999999998</v>
      </c>
      <c r="I671" s="122">
        <f t="shared" si="65"/>
        <v>0.36029329862059645</v>
      </c>
      <c r="J671" s="128">
        <f t="shared" si="66"/>
        <v>101.03576584882302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0.19284403669724773</v>
      </c>
      <c r="F672" s="128">
        <f t="shared" si="62"/>
        <v>21.020000000000003</v>
      </c>
      <c r="G672" s="122">
        <f t="shared" si="63"/>
        <v>0.16665863371593864</v>
      </c>
      <c r="H672" s="128">
        <f t="shared" si="64"/>
        <v>25235.116999999998</v>
      </c>
      <c r="I672" s="122">
        <f t="shared" si="65"/>
        <v>0.24188301668631892</v>
      </c>
      <c r="J672" s="128">
        <f t="shared" si="66"/>
        <v>115.7119990710717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0.42580733944954124</v>
      </c>
      <c r="F673" s="128">
        <f t="shared" si="62"/>
        <v>46.412999999999997</v>
      </c>
      <c r="G673" s="122">
        <f t="shared" si="63"/>
        <v>0.42436288288050295</v>
      </c>
      <c r="H673" s="128">
        <f t="shared" si="64"/>
        <v>64256.178999999996</v>
      </c>
      <c r="I673" s="122">
        <f t="shared" si="65"/>
        <v>0.24486125821209079</v>
      </c>
      <c r="J673" s="128">
        <f t="shared" si="66"/>
        <v>100.34038240084374</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0.30077064220183486</v>
      </c>
      <c r="F674" s="128">
        <f t="shared" si="62"/>
        <v>32.783999999999999</v>
      </c>
      <c r="G674" s="122">
        <f t="shared" si="63"/>
        <v>0.29921816428694076</v>
      </c>
      <c r="H674" s="128">
        <f t="shared" si="64"/>
        <v>45307.015999999996</v>
      </c>
      <c r="I674" s="122">
        <f t="shared" si="65"/>
        <v>-9.274808393883667E-2</v>
      </c>
      <c r="J674" s="128">
        <f t="shared" si="66"/>
        <v>100.51884480963706</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0.499</v>
      </c>
      <c r="F675" s="128">
        <f t="shared" si="62"/>
        <v>54.390999999999998</v>
      </c>
      <c r="G675" s="122">
        <f t="shared" si="63"/>
        <v>0.49680056532248484</v>
      </c>
      <c r="H675" s="128">
        <f t="shared" si="64"/>
        <v>75224.54800000001</v>
      </c>
      <c r="I675" s="122">
        <f t="shared" si="65"/>
        <v>-1.7980241712736787E-2</v>
      </c>
      <c r="J675" s="128">
        <f t="shared" si="66"/>
        <v>100.44271984193243</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9.1614678899082577E-2</v>
      </c>
      <c r="F676" s="128">
        <f t="shared" si="62"/>
        <v>9.9860000000000007</v>
      </c>
      <c r="G676" s="122">
        <f t="shared" si="63"/>
        <v>8.9014542524666812E-2</v>
      </c>
      <c r="H676" s="128">
        <f t="shared" si="64"/>
        <v>13478.403999999999</v>
      </c>
      <c r="I676" s="122">
        <f t="shared" si="65"/>
        <v>5.038552691060013E-2</v>
      </c>
      <c r="J676" s="128">
        <f t="shared" si="66"/>
        <v>102.92102425139717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0.11887155963302751</v>
      </c>
      <c r="F677" s="128">
        <f t="shared" si="62"/>
        <v>12.956999999999999</v>
      </c>
      <c r="G677" s="122">
        <f t="shared" si="63"/>
        <v>0.10434935080373536</v>
      </c>
      <c r="H677" s="128">
        <f t="shared" si="64"/>
        <v>15800.37</v>
      </c>
      <c r="I677" s="122">
        <f t="shared" si="65"/>
        <v>5.7345434137243197E-2</v>
      </c>
      <c r="J677" s="128">
        <f t="shared" si="66"/>
        <v>113.91691344262038</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0.32065137614678896</v>
      </c>
      <c r="F678" s="128">
        <f t="shared" si="62"/>
        <v>34.950999999999993</v>
      </c>
      <c r="G678" s="122">
        <f t="shared" si="63"/>
        <v>0.30786461979421204</v>
      </c>
      <c r="H678" s="128">
        <f t="shared" si="64"/>
        <v>46616.244999999995</v>
      </c>
      <c r="I678" s="122">
        <f t="shared" si="65"/>
        <v>0.41649736763652617</v>
      </c>
      <c r="J678" s="128">
        <f t="shared" si="66"/>
        <v>104.15336986793872</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0.15768807339449539</v>
      </c>
      <c r="F679" s="128">
        <f t="shared" si="62"/>
        <v>17.187999999999999</v>
      </c>
      <c r="G679" s="122">
        <f t="shared" si="63"/>
        <v>0.13897343116406238</v>
      </c>
      <c r="H679" s="128">
        <f t="shared" si="64"/>
        <v>21043.078999999998</v>
      </c>
      <c r="I679" s="122">
        <f t="shared" si="65"/>
        <v>0.18177600219506054</v>
      </c>
      <c r="J679" s="128">
        <f t="shared" si="66"/>
        <v>113.46634538247804</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0.24361467889908259</v>
      </c>
      <c r="F680" s="128">
        <f t="shared" si="62"/>
        <v>26.554000000000002</v>
      </c>
      <c r="G680" s="122">
        <f t="shared" si="63"/>
        <v>0.23104685704473713</v>
      </c>
      <c r="H680" s="128">
        <f t="shared" si="64"/>
        <v>34984.653000000006</v>
      </c>
      <c r="I680" s="122">
        <f t="shared" si="65"/>
        <v>3.9060876672578335E-2</v>
      </c>
      <c r="J680" s="128">
        <f t="shared" si="66"/>
        <v>105.43951214705854</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0.25204587155963304</v>
      </c>
      <c r="F681" s="128">
        <f t="shared" si="62"/>
        <v>27.472999999999999</v>
      </c>
      <c r="G681" s="122">
        <f t="shared" si="63"/>
        <v>0.24381070942688454</v>
      </c>
      <c r="H681" s="128">
        <f t="shared" si="64"/>
        <v>36917.33</v>
      </c>
      <c r="I681" s="122">
        <f t="shared" si="65"/>
        <v>0.51566606092330247</v>
      </c>
      <c r="J681" s="128">
        <f t="shared" si="66"/>
        <v>103.37768679321206</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0.49852293577981649</v>
      </c>
      <c r="F682" s="128">
        <f t="shared" si="62"/>
        <v>54.338999999999999</v>
      </c>
      <c r="G682" s="122">
        <f t="shared" si="63"/>
        <v>0.49084280600721192</v>
      </c>
      <c r="H682" s="128">
        <f t="shared" si="64"/>
        <v>74322.436000000016</v>
      </c>
      <c r="I682" s="122">
        <f t="shared" si="65"/>
        <v>0.30537526426384981</v>
      </c>
      <c r="J682" s="128">
        <f t="shared" si="66"/>
        <v>101.56468215049925</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0.15465137614678898</v>
      </c>
      <c r="F683" s="128">
        <f t="shared" si="62"/>
        <v>16.856999999999999</v>
      </c>
      <c r="G683" s="122">
        <f t="shared" si="63"/>
        <v>0.15294567356589048</v>
      </c>
      <c r="H683" s="128">
        <f t="shared" si="64"/>
        <v>23158.728000000003</v>
      </c>
      <c r="I683" s="122">
        <f t="shared" si="65"/>
        <v>6.5045019017746258E-2</v>
      </c>
      <c r="J683" s="128">
        <f t="shared" si="66"/>
        <v>101.11523427968277</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0.10422935779816515</v>
      </c>
      <c r="F684" s="128">
        <f t="shared" si="62"/>
        <v>11.361000000000002</v>
      </c>
      <c r="G684" s="122">
        <f t="shared" si="63"/>
        <v>0.10008714287601209</v>
      </c>
      <c r="H684" s="128">
        <f t="shared" si="64"/>
        <v>15154.994999999999</v>
      </c>
      <c r="I684" s="122">
        <f t="shared" si="65"/>
        <v>-0.15858204122496991</v>
      </c>
      <c r="J684" s="128">
        <f t="shared" si="66"/>
        <v>104.13860841974922</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0.31736697247706425</v>
      </c>
      <c r="F685" s="128">
        <f t="shared" si="62"/>
        <v>34.593000000000004</v>
      </c>
      <c r="G685" s="122">
        <f t="shared" si="63"/>
        <v>0.30890505752288366</v>
      </c>
      <c r="H685" s="128">
        <f t="shared" si="64"/>
        <v>46773.786</v>
      </c>
      <c r="I685" s="122">
        <f t="shared" si="65"/>
        <v>0.50791636688654773</v>
      </c>
      <c r="J685" s="128">
        <f t="shared" si="66"/>
        <v>102.73932548143978</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0.13743119266055046</v>
      </c>
      <c r="F686" s="128">
        <f t="shared" si="62"/>
        <v>14.98</v>
      </c>
      <c r="G686" s="122">
        <f t="shared" si="63"/>
        <v>0.12977416159241306</v>
      </c>
      <c r="H686" s="128">
        <f t="shared" si="64"/>
        <v>19650.144</v>
      </c>
      <c r="I686" s="122">
        <f t="shared" si="65"/>
        <v>-0.2200450713781528</v>
      </c>
      <c r="J686" s="128">
        <f t="shared" si="66"/>
        <v>105.90027396376958</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0.22758715596330278</v>
      </c>
      <c r="F687" s="128">
        <f t="shared" si="62"/>
        <v>24.807000000000002</v>
      </c>
      <c r="G687" s="122">
        <f t="shared" si="63"/>
        <v>0.21741416476244571</v>
      </c>
      <c r="H687" s="128">
        <f t="shared" si="64"/>
        <v>32920.418000000005</v>
      </c>
      <c r="I687" s="122">
        <f t="shared" si="65"/>
        <v>-7.5800000662469738E-2</v>
      </c>
      <c r="J687" s="128">
        <f t="shared" si="66"/>
        <v>104.67908390972245</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0.18004587155963303</v>
      </c>
      <c r="F688" s="128">
        <f t="shared" si="62"/>
        <v>19.625</v>
      </c>
      <c r="G688" s="122">
        <f t="shared" si="63"/>
        <v>0.17691084943665877</v>
      </c>
      <c r="H688" s="128">
        <f t="shared" si="64"/>
        <v>26787.486999999997</v>
      </c>
      <c r="I688" s="122">
        <f t="shared" si="65"/>
        <v>-0.12051693125513548</v>
      </c>
      <c r="J688" s="128">
        <f t="shared" si="66"/>
        <v>101.77209149860349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0.68032110091743125</v>
      </c>
      <c r="F689" s="128">
        <f t="shared" si="62"/>
        <v>74.155000000000001</v>
      </c>
      <c r="G689" s="122">
        <f t="shared" si="63"/>
        <v>0.67472067389610213</v>
      </c>
      <c r="H689" s="128">
        <f t="shared" si="64"/>
        <v>102164.855</v>
      </c>
      <c r="I689" s="122">
        <f t="shared" si="65"/>
        <v>0.4038104482105338</v>
      </c>
      <c r="J689" s="128">
        <f t="shared" si="66"/>
        <v>100.83003637475491</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9.0302752293577981E-2</v>
      </c>
      <c r="F690" s="128">
        <f t="shared" si="62"/>
        <v>9.843</v>
      </c>
      <c r="G690" s="122">
        <f t="shared" si="63"/>
        <v>8.4455011953664685E-2</v>
      </c>
      <c r="H690" s="128">
        <f t="shared" si="64"/>
        <v>12788.009</v>
      </c>
      <c r="I690" s="122">
        <f t="shared" si="65"/>
        <v>-0.17875580344228856</v>
      </c>
      <c r="J690" s="128">
        <f t="shared" si="66"/>
        <v>106.92408917438978</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7.1724770642201854E-2</v>
      </c>
      <c r="F691" s="128">
        <f t="shared" si="62"/>
        <v>7.8180000000000014</v>
      </c>
      <c r="G691" s="122">
        <f t="shared" si="63"/>
        <v>6.3944293280851675E-2</v>
      </c>
      <c r="H691" s="128">
        <f t="shared" si="64"/>
        <v>9682.3169999999991</v>
      </c>
      <c r="I691" s="122">
        <f t="shared" si="65"/>
        <v>-0.1636170428006393</v>
      </c>
      <c r="J691" s="128">
        <f t="shared" si="66"/>
        <v>112.16758675739413</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0.39124770642201834</v>
      </c>
      <c r="F692" s="128">
        <f t="shared" si="62"/>
        <v>42.646000000000001</v>
      </c>
      <c r="G692" s="122">
        <f t="shared" si="63"/>
        <v>0.38332367353947355</v>
      </c>
      <c r="H692" s="128">
        <f t="shared" si="64"/>
        <v>58042.104000000007</v>
      </c>
      <c r="I692" s="122">
        <f t="shared" si="65"/>
        <v>0.51607209603774118</v>
      </c>
      <c r="J692" s="128">
        <f t="shared" si="66"/>
        <v>102.06719110494198</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0.12622935779816516</v>
      </c>
      <c r="F693" s="128">
        <f t="shared" si="62"/>
        <v>13.759000000000002</v>
      </c>
      <c r="G693" s="122">
        <f t="shared" si="63"/>
        <v>0.12258417097042625</v>
      </c>
      <c r="H693" s="128">
        <f t="shared" si="64"/>
        <v>18561.45</v>
      </c>
      <c r="I693" s="122">
        <f t="shared" si="65"/>
        <v>-0.17220888930020228</v>
      </c>
      <c r="J693" s="128">
        <f t="shared" si="66"/>
        <v>102.97361951292905</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0.3982477064220184</v>
      </c>
      <c r="F694" s="128">
        <f t="shared" si="62"/>
        <v>43.409000000000006</v>
      </c>
      <c r="G694" s="122">
        <f t="shared" si="63"/>
        <v>0.39859698318561859</v>
      </c>
      <c r="H694" s="128">
        <f t="shared" si="64"/>
        <v>60354.757999999994</v>
      </c>
      <c r="I694" s="122">
        <f t="shared" si="65"/>
        <v>0.11522846969984056</v>
      </c>
      <c r="J694" s="128">
        <f t="shared" si="66"/>
        <v>99.912373455310984</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0.31474311926605508</v>
      </c>
      <c r="F695" s="128">
        <f t="shared" si="62"/>
        <v>34.307000000000002</v>
      </c>
      <c r="G695" s="122">
        <f t="shared" si="63"/>
        <v>0.31310775469230873</v>
      </c>
      <c r="H695" s="128">
        <f t="shared" si="64"/>
        <v>47410.15</v>
      </c>
      <c r="I695" s="122">
        <f t="shared" si="65"/>
        <v>-8.4262554257846123E-2</v>
      </c>
      <c r="J695" s="128">
        <f t="shared" si="66"/>
        <v>100.52230088499515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0.3402660550458716</v>
      </c>
      <c r="F696" s="128">
        <f t="shared" si="62"/>
        <v>37.089000000000006</v>
      </c>
      <c r="G696" s="122">
        <f t="shared" si="63"/>
        <v>0.33221966344820303</v>
      </c>
      <c r="H696" s="128">
        <f t="shared" si="64"/>
        <v>50304.037000000004</v>
      </c>
      <c r="I696" s="122">
        <f t="shared" si="65"/>
        <v>0.26176956712359783</v>
      </c>
      <c r="J696" s="128">
        <f t="shared" si="66"/>
        <v>102.42200943621241</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0.12870642201834864</v>
      </c>
      <c r="F697" s="128">
        <f t="shared" si="62"/>
        <v>14.029000000000002</v>
      </c>
      <c r="G697" s="122">
        <f t="shared" si="63"/>
        <v>0.12519890633874442</v>
      </c>
      <c r="H697" s="128">
        <f t="shared" si="64"/>
        <v>18957.368000000002</v>
      </c>
      <c r="I697" s="122">
        <f t="shared" si="65"/>
        <v>0.10997814680531146</v>
      </c>
      <c r="J697" s="128">
        <f t="shared" si="66"/>
        <v>102.80155456798809</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9.1972477064220182E-2</v>
      </c>
      <c r="F698" s="128">
        <f t="shared" si="62"/>
        <v>10.025</v>
      </c>
      <c r="G698" s="122">
        <f t="shared" si="63"/>
        <v>8.8963102141092862E-2</v>
      </c>
      <c r="H698" s="128">
        <f t="shared" si="64"/>
        <v>13470.614999999998</v>
      </c>
      <c r="I698" s="122">
        <f t="shared" si="65"/>
        <v>-0.1455059621395241</v>
      </c>
      <c r="J698" s="128">
        <f t="shared" si="66"/>
        <v>103.38272255654321</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0.22259633027522938</v>
      </c>
      <c r="F699" s="128">
        <f t="shared" si="62"/>
        <v>24.263000000000002</v>
      </c>
      <c r="G699" s="122">
        <f t="shared" si="63"/>
        <v>0.22123551361132757</v>
      </c>
      <c r="H699" s="128">
        <f t="shared" si="64"/>
        <v>33499.038999999997</v>
      </c>
      <c r="I699" s="122">
        <f t="shared" si="65"/>
        <v>0.17067676504538681</v>
      </c>
      <c r="J699" s="128">
        <f t="shared" si="66"/>
        <v>100.61509865287384</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0.17477981651376143</v>
      </c>
      <c r="F700" s="128">
        <f t="shared" si="62"/>
        <v>19.050999999999995</v>
      </c>
      <c r="G700" s="122">
        <f t="shared" si="63"/>
        <v>0.1643159531891849</v>
      </c>
      <c r="H700" s="128">
        <f t="shared" si="64"/>
        <v>24880.393</v>
      </c>
      <c r="I700" s="122">
        <f t="shared" si="65"/>
        <v>0.35623294686388324</v>
      </c>
      <c r="J700" s="128">
        <f t="shared" si="66"/>
        <v>106.36813597309627</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0.38030275229357796</v>
      </c>
      <c r="F701" s="128">
        <f t="shared" si="62"/>
        <v>41.452999999999996</v>
      </c>
      <c r="G701" s="122">
        <f t="shared" si="63"/>
        <v>0.38261084547411794</v>
      </c>
      <c r="H701" s="128">
        <f t="shared" si="64"/>
        <v>57934.168999999994</v>
      </c>
      <c r="I701" s="122">
        <f t="shared" si="65"/>
        <v>-3.2066852316592995E-2</v>
      </c>
      <c r="J701" s="128">
        <f t="shared" si="66"/>
        <v>99.396751762831016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0.27730275229357793</v>
      </c>
      <c r="F702" s="128">
        <f t="shared" si="62"/>
        <v>30.225999999999996</v>
      </c>
      <c r="G702" s="122">
        <f t="shared" si="63"/>
        <v>0.27616393691635083</v>
      </c>
      <c r="H702" s="128">
        <f t="shared" si="64"/>
        <v>41816.191000000006</v>
      </c>
      <c r="I702" s="122">
        <f t="shared" si="65"/>
        <v>0.1163177330313121</v>
      </c>
      <c r="J702" s="128">
        <f t="shared" si="66"/>
        <v>100.41236933031269</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0.41231192660550459</v>
      </c>
      <c r="F703" s="128">
        <f t="shared" si="62"/>
        <v>44.942</v>
      </c>
      <c r="G703" s="122">
        <f t="shared" si="63"/>
        <v>0.40443441995007201</v>
      </c>
      <c r="H703" s="128">
        <f t="shared" si="64"/>
        <v>61238.651000000005</v>
      </c>
      <c r="I703" s="122">
        <f t="shared" si="65"/>
        <v>0.16047397837341612</v>
      </c>
      <c r="J703" s="128">
        <f t="shared" si="66"/>
        <v>101.94778343950178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0.11994495412844038</v>
      </c>
      <c r="F704" s="128">
        <f t="shared" si="62"/>
        <v>13.074000000000002</v>
      </c>
      <c r="G704" s="122">
        <f t="shared" si="63"/>
        <v>0.11963086290929742</v>
      </c>
      <c r="H704" s="128">
        <f t="shared" si="64"/>
        <v>18114.265999999996</v>
      </c>
      <c r="I704" s="122">
        <f t="shared" si="65"/>
        <v>-0.15467041470817844</v>
      </c>
      <c r="J704" s="128">
        <f t="shared" si="66"/>
        <v>100.26255032481133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0.11335779816513764</v>
      </c>
      <c r="F705" s="128">
        <f t="shared" si="62"/>
        <v>12.356000000000002</v>
      </c>
      <c r="G705" s="122">
        <f t="shared" si="63"/>
        <v>0.10519016893632196</v>
      </c>
      <c r="H705" s="128">
        <f t="shared" si="64"/>
        <v>15927.684999999999</v>
      </c>
      <c r="I705" s="122">
        <f t="shared" si="65"/>
        <v>0.29916712245384414</v>
      </c>
      <c r="J705" s="128">
        <f t="shared" si="66"/>
        <v>107.76463172500468</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0.2655229357798165</v>
      </c>
      <c r="F706" s="128">
        <f t="shared" si="62"/>
        <v>28.942</v>
      </c>
      <c r="G706" s="122">
        <f t="shared" si="63"/>
        <v>0.2671565599862632</v>
      </c>
      <c r="H706" s="128">
        <f t="shared" si="64"/>
        <v>40452.311999999998</v>
      </c>
      <c r="I706" s="122">
        <f t="shared" si="65"/>
        <v>0.2174192498315137</v>
      </c>
      <c r="J706" s="128">
        <f t="shared" si="66"/>
        <v>99.388514282961765</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0.14842201834862387</v>
      </c>
      <c r="F707" s="128">
        <f t="shared" si="62"/>
        <v>16.178000000000001</v>
      </c>
      <c r="G707" s="122">
        <f t="shared" si="63"/>
        <v>0.13528277351437742</v>
      </c>
      <c r="H707" s="128">
        <f t="shared" si="64"/>
        <v>20484.246999999999</v>
      </c>
      <c r="I707" s="122">
        <f t="shared" si="65"/>
        <v>-0.12012253059890816</v>
      </c>
      <c r="J707" s="128">
        <f t="shared" si="66"/>
        <v>109.71243011428211</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0.26998165137614677</v>
      </c>
      <c r="F708" s="128">
        <f t="shared" si="62"/>
        <v>29.428000000000001</v>
      </c>
      <c r="G708" s="122">
        <f t="shared" si="63"/>
        <v>0.25977146706468185</v>
      </c>
      <c r="H708" s="128">
        <f t="shared" si="64"/>
        <v>39334.075999999994</v>
      </c>
      <c r="I708" s="122">
        <f t="shared" si="65"/>
        <v>1.4735373915426659E-2</v>
      </c>
      <c r="J708" s="128">
        <f t="shared" si="66"/>
        <v>103.93044872357851</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35.751999999999988</v>
      </c>
      <c r="G709" s="122">
        <f t="shared" si="63"/>
        <v>0.3279999999999999</v>
      </c>
      <c r="H709" s="128">
        <f t="shared" si="64"/>
        <v>49665.103999999985</v>
      </c>
      <c r="I709" s="122">
        <f t="shared" si="65"/>
        <v>0.20982655901712549</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0.27366055045871562</v>
      </c>
      <c r="F710" s="128">
        <f t="shared" si="62"/>
        <v>29.829000000000001</v>
      </c>
      <c r="G710" s="122">
        <f t="shared" si="63"/>
        <v>0.26457038132850774</v>
      </c>
      <c r="H710" s="128">
        <f t="shared" si="64"/>
        <v>40060.717999999986</v>
      </c>
      <c r="I710" s="122">
        <f t="shared" si="65"/>
        <v>3.2709919858654901E-2</v>
      </c>
      <c r="J710" s="128">
        <f t="shared" si="66"/>
        <v>103.43582266637812</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0.19552293577981653</v>
      </c>
      <c r="F711" s="128">
        <f t="shared" si="62"/>
        <v>21.312000000000001</v>
      </c>
      <c r="G711" s="122">
        <f t="shared" si="63"/>
        <v>0.18042624390759351</v>
      </c>
      <c r="H711" s="128">
        <f t="shared" si="64"/>
        <v>27319.780999999995</v>
      </c>
      <c r="I711" s="122">
        <f t="shared" si="65"/>
        <v>0.5248195985556432</v>
      </c>
      <c r="J711" s="128">
        <f t="shared" si="66"/>
        <v>108.36723724069482</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0.14412844036697248</v>
      </c>
      <c r="F712" s="128">
        <f t="shared" si="62"/>
        <v>15.709999999999999</v>
      </c>
      <c r="G712" s="122">
        <f t="shared" si="63"/>
        <v>0.13837495542141623</v>
      </c>
      <c r="H712" s="128">
        <f t="shared" si="64"/>
        <v>20952.459000000003</v>
      </c>
      <c r="I712" s="122">
        <f t="shared" si="65"/>
        <v>0.21282197491562471</v>
      </c>
      <c r="J712" s="128">
        <f t="shared" si="66"/>
        <v>104.1578947057538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0.25755963302752288</v>
      </c>
      <c r="F713" s="128">
        <f t="shared" ref="F713:F776" si="68">SUMPRODUCT($K$2:$AI$2,$K713:$AI713)</f>
        <v>28.073999999999995</v>
      </c>
      <c r="G713" s="122">
        <f t="shared" ref="G713:G776" si="69">SUMPRODUCT($K$3:$AI$3,$K713:$AI713)/$J$3</f>
        <v>0.26054920815226729</v>
      </c>
      <c r="H713" s="128">
        <f t="shared" ref="H713:H776" si="70">SUMPRODUCT($K$3:$AI$3,$K713:$AI713)</f>
        <v>39451.840000000004</v>
      </c>
      <c r="I713" s="122">
        <f t="shared" ref="I713:I776" si="71">CORREL($K$4:$AI$4,$K713:$AI713)</f>
        <v>-4.5579873944321524E-2</v>
      </c>
      <c r="J713" s="128">
        <f t="shared" si="66"/>
        <v>98.852587138550319</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0.14822018348623855</v>
      </c>
      <c r="F714" s="128">
        <f t="shared" si="68"/>
        <v>16.156000000000002</v>
      </c>
      <c r="G714" s="122">
        <f t="shared" si="69"/>
        <v>0.13067077890343293</v>
      </c>
      <c r="H714" s="128">
        <f t="shared" si="70"/>
        <v>19785.908000000007</v>
      </c>
      <c r="I714" s="122">
        <f t="shared" si="71"/>
        <v>-9.7636814843144598E-2</v>
      </c>
      <c r="J714" s="128">
        <f t="shared" ref="J714:J777" si="72">$E714/$G714*100</f>
        <v>113.43024410666047</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0.32410091743119263</v>
      </c>
      <c r="F715" s="128">
        <f t="shared" si="68"/>
        <v>35.326999999999998</v>
      </c>
      <c r="G715" s="122">
        <f t="shared" si="69"/>
        <v>0.32287676498170631</v>
      </c>
      <c r="H715" s="128">
        <f t="shared" si="70"/>
        <v>48889.354000000007</v>
      </c>
      <c r="I715" s="122">
        <f t="shared" si="71"/>
        <v>2.7048212690573229E-2</v>
      </c>
      <c r="J715" s="128">
        <f t="shared" si="72"/>
        <v>100.37913922036343</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0.21562385321100919</v>
      </c>
      <c r="F716" s="128">
        <f t="shared" si="68"/>
        <v>23.503</v>
      </c>
      <c r="G716" s="122">
        <f t="shared" si="69"/>
        <v>0.2048079686695109</v>
      </c>
      <c r="H716" s="128">
        <f t="shared" si="70"/>
        <v>31011.613000000001</v>
      </c>
      <c r="I716" s="122">
        <f t="shared" si="71"/>
        <v>0.10249333564731512</v>
      </c>
      <c r="J716" s="128">
        <f t="shared" si="72"/>
        <v>105.28098814306945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0.30978899082568806</v>
      </c>
      <c r="F717" s="128">
        <f t="shared" si="68"/>
        <v>33.766999999999996</v>
      </c>
      <c r="G717" s="122">
        <f t="shared" si="69"/>
        <v>0.29666543607761292</v>
      </c>
      <c r="H717" s="128">
        <f t="shared" si="70"/>
        <v>44920.486999999994</v>
      </c>
      <c r="I717" s="122">
        <f t="shared" si="71"/>
        <v>0.28537810143430148</v>
      </c>
      <c r="J717" s="128">
        <f t="shared" si="72"/>
        <v>104.42368848949488</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9.1100917431192655E-2</v>
      </c>
      <c r="F718" s="128">
        <f t="shared" si="68"/>
        <v>9.93</v>
      </c>
      <c r="G718" s="122">
        <f t="shared" si="69"/>
        <v>7.7452898598581399E-2</v>
      </c>
      <c r="H718" s="128">
        <f t="shared" si="70"/>
        <v>11727.762999999999</v>
      </c>
      <c r="I718" s="122">
        <f t="shared" si="71"/>
        <v>0.30357732367218515</v>
      </c>
      <c r="J718" s="128">
        <f t="shared" si="72"/>
        <v>117.62105625426035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9.620183486238533E-2</v>
      </c>
      <c r="F719" s="128">
        <f t="shared" si="68"/>
        <v>10.486000000000001</v>
      </c>
      <c r="G719" s="122">
        <f t="shared" si="69"/>
        <v>8.593897026773567E-2</v>
      </c>
      <c r="H719" s="128">
        <f t="shared" si="70"/>
        <v>13012.707</v>
      </c>
      <c r="I719" s="122">
        <f t="shared" si="71"/>
        <v>0.33213200106846402</v>
      </c>
      <c r="J719" s="128">
        <f t="shared" si="72"/>
        <v>111.94203812621511</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0.33032110091743122</v>
      </c>
      <c r="F720" s="128">
        <f t="shared" si="68"/>
        <v>36.005000000000003</v>
      </c>
      <c r="G720" s="122">
        <f t="shared" si="69"/>
        <v>0.33061115587314588</v>
      </c>
      <c r="H720" s="128">
        <f t="shared" si="70"/>
        <v>50060.480000000003</v>
      </c>
      <c r="I720" s="122">
        <f t="shared" si="71"/>
        <v>-6.1454369320806404E-2</v>
      </c>
      <c r="J720" s="128">
        <f t="shared" si="72"/>
        <v>99.912267039220552</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0.11966055045871563</v>
      </c>
      <c r="F721" s="128">
        <f t="shared" si="68"/>
        <v>13.043000000000003</v>
      </c>
      <c r="G721" s="122">
        <f t="shared" si="69"/>
        <v>0.1085074561809032</v>
      </c>
      <c r="H721" s="128">
        <f t="shared" si="70"/>
        <v>16429.982</v>
      </c>
      <c r="I721" s="122">
        <f t="shared" si="71"/>
        <v>0.17602363082493408</v>
      </c>
      <c r="J721" s="128">
        <f t="shared" si="72"/>
        <v>110.27864321067304</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0.34933027522935789</v>
      </c>
      <c r="F722" s="128">
        <f t="shared" si="68"/>
        <v>38.077000000000012</v>
      </c>
      <c r="G722" s="122">
        <f t="shared" si="69"/>
        <v>0.34698722741021543</v>
      </c>
      <c r="H722" s="128">
        <f t="shared" si="70"/>
        <v>52540.112000000001</v>
      </c>
      <c r="I722" s="122">
        <f t="shared" si="71"/>
        <v>-0.10635043735234984</v>
      </c>
      <c r="J722" s="128">
        <f t="shared" si="72"/>
        <v>100.67525477425498</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0.39643119266055044</v>
      </c>
      <c r="F723" s="128">
        <f t="shared" si="68"/>
        <v>43.210999999999999</v>
      </c>
      <c r="G723" s="122">
        <f t="shared" si="69"/>
        <v>0.39920260471014019</v>
      </c>
      <c r="H723" s="128">
        <f t="shared" si="70"/>
        <v>60446.460000000006</v>
      </c>
      <c r="I723" s="122">
        <f t="shared" si="71"/>
        <v>9.9584645043249743E-3</v>
      </c>
      <c r="J723" s="128">
        <f t="shared" si="72"/>
        <v>99.305763034386501</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0.20996330275229355</v>
      </c>
      <c r="F724" s="128">
        <f t="shared" si="68"/>
        <v>22.885999999999996</v>
      </c>
      <c r="G724" s="122">
        <f t="shared" si="69"/>
        <v>0.19671301958815995</v>
      </c>
      <c r="H724" s="128">
        <f t="shared" si="70"/>
        <v>29785.892000000003</v>
      </c>
      <c r="I724" s="122">
        <f t="shared" si="71"/>
        <v>8.0315919556899582E-2</v>
      </c>
      <c r="J724" s="128">
        <f t="shared" si="72"/>
        <v>106.73584452715662</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0.1238715596330275</v>
      </c>
      <c r="F725" s="128">
        <f t="shared" si="68"/>
        <v>13.501999999999997</v>
      </c>
      <c r="G725" s="122">
        <f t="shared" si="69"/>
        <v>0.11830275132414905</v>
      </c>
      <c r="H725" s="128">
        <f t="shared" si="70"/>
        <v>17913.166000000001</v>
      </c>
      <c r="I725" s="122">
        <f t="shared" si="71"/>
        <v>0.21663639061159026</v>
      </c>
      <c r="J725" s="128">
        <f t="shared" si="72"/>
        <v>104.7072517304521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7.3788990825688072E-2</v>
      </c>
      <c r="F726" s="128">
        <f t="shared" si="68"/>
        <v>8.0429999999999993</v>
      </c>
      <c r="G726" s="122">
        <f t="shared" si="69"/>
        <v>6.469752605370567E-2</v>
      </c>
      <c r="H726" s="128">
        <f t="shared" si="70"/>
        <v>9796.3700000000044</v>
      </c>
      <c r="I726" s="122">
        <f t="shared" si="71"/>
        <v>0.26497931279843218</v>
      </c>
      <c r="J726" s="128">
        <f t="shared" si="72"/>
        <v>114.05226030503167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0.24955045871559631</v>
      </c>
      <c r="F727" s="128">
        <f t="shared" si="68"/>
        <v>27.200999999999997</v>
      </c>
      <c r="G727" s="122">
        <f t="shared" si="69"/>
        <v>0.24892236061762804</v>
      </c>
      <c r="H727" s="128">
        <f t="shared" si="70"/>
        <v>37691.326000000001</v>
      </c>
      <c r="I727" s="122">
        <f t="shared" si="71"/>
        <v>0.15250443288269994</v>
      </c>
      <c r="J727" s="128">
        <f t="shared" si="72"/>
        <v>100.25232690884411</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0.16066055045871561</v>
      </c>
      <c r="F728" s="128">
        <f t="shared" si="68"/>
        <v>17.512</v>
      </c>
      <c r="G728" s="122">
        <f t="shared" si="69"/>
        <v>0.14502487815187098</v>
      </c>
      <c r="H728" s="128">
        <f t="shared" si="70"/>
        <v>21959.377</v>
      </c>
      <c r="I728" s="122">
        <f t="shared" si="71"/>
        <v>4.5958887140489457E-2</v>
      </c>
      <c r="J728" s="128">
        <f t="shared" si="72"/>
        <v>110.78137248318929</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0.2019266055045871</v>
      </c>
      <c r="F729" s="128">
        <f t="shared" si="68"/>
        <v>22.009999999999994</v>
      </c>
      <c r="G729" s="122">
        <f t="shared" si="69"/>
        <v>0.18617647175368846</v>
      </c>
      <c r="H729" s="128">
        <f t="shared" si="70"/>
        <v>28190.468999999997</v>
      </c>
      <c r="I729" s="122">
        <f t="shared" si="71"/>
        <v>2.9992265877974239E-2</v>
      </c>
      <c r="J729" s="128">
        <f t="shared" si="72"/>
        <v>108.45978742777771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0.33072477064220185</v>
      </c>
      <c r="F730" s="128">
        <f t="shared" si="68"/>
        <v>36.048999999999999</v>
      </c>
      <c r="G730" s="122">
        <f t="shared" si="69"/>
        <v>0.32989783249019261</v>
      </c>
      <c r="H730" s="128">
        <f t="shared" si="70"/>
        <v>49952.469999999987</v>
      </c>
      <c r="I730" s="122">
        <f t="shared" si="71"/>
        <v>0.26383940841341125</v>
      </c>
      <c r="J730" s="128">
        <f t="shared" si="72"/>
        <v>100.25066492427889</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0.17635779816513761</v>
      </c>
      <c r="F731" s="128">
        <f t="shared" si="68"/>
        <v>19.222999999999999</v>
      </c>
      <c r="G731" s="122">
        <f t="shared" si="69"/>
        <v>0.15986944748973039</v>
      </c>
      <c r="H731" s="128">
        <f t="shared" si="70"/>
        <v>24207.111999999997</v>
      </c>
      <c r="I731" s="122">
        <f t="shared" si="71"/>
        <v>0.27575459614295472</v>
      </c>
      <c r="J731" s="128">
        <f t="shared" si="72"/>
        <v>110.31363461518586</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0.13270642201834862</v>
      </c>
      <c r="F732" s="128">
        <f t="shared" si="68"/>
        <v>14.465</v>
      </c>
      <c r="G732" s="122">
        <f t="shared" si="69"/>
        <v>0.12546818079752736</v>
      </c>
      <c r="H732" s="128">
        <f t="shared" si="70"/>
        <v>18998.141</v>
      </c>
      <c r="I732" s="122">
        <f t="shared" si="71"/>
        <v>-2.6820291212670065E-2</v>
      </c>
      <c r="J732" s="128">
        <f t="shared" si="72"/>
        <v>105.76898555060895</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9.6082568807339466E-2</v>
      </c>
      <c r="F733" s="128">
        <f t="shared" si="68"/>
        <v>10.473000000000003</v>
      </c>
      <c r="G733" s="122">
        <f t="shared" si="69"/>
        <v>8.419647598039863E-2</v>
      </c>
      <c r="H733" s="128">
        <f t="shared" si="70"/>
        <v>12748.861999999999</v>
      </c>
      <c r="I733" s="122">
        <f t="shared" si="71"/>
        <v>-5.4276217135632451E-2</v>
      </c>
      <c r="J733" s="128">
        <f t="shared" si="72"/>
        <v>114.11709063655822</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0.28229357798165139</v>
      </c>
      <c r="F734" s="128">
        <f t="shared" si="68"/>
        <v>30.770000000000003</v>
      </c>
      <c r="G734" s="122">
        <f t="shared" si="69"/>
        <v>0.28258459364144289</v>
      </c>
      <c r="H734" s="128">
        <f t="shared" si="70"/>
        <v>42788.394</v>
      </c>
      <c r="I734" s="122">
        <f t="shared" si="71"/>
        <v>-1.8155602713891293E-2</v>
      </c>
      <c r="J734" s="128">
        <f t="shared" si="72"/>
        <v>99.897016445220373</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0.15277064220183484</v>
      </c>
      <c r="F735" s="128">
        <f t="shared" si="68"/>
        <v>16.651999999999997</v>
      </c>
      <c r="G735" s="122">
        <f t="shared" si="69"/>
        <v>0.13194385740136577</v>
      </c>
      <c r="H735" s="128">
        <f t="shared" si="70"/>
        <v>19978.675000000003</v>
      </c>
      <c r="I735" s="122">
        <f t="shared" si="71"/>
        <v>0.2036279357979513</v>
      </c>
      <c r="J735" s="128">
        <f t="shared" si="72"/>
        <v>115.78458081387993</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0.16088990825688076</v>
      </c>
      <c r="F736" s="128">
        <f t="shared" si="68"/>
        <v>17.537000000000003</v>
      </c>
      <c r="G736" s="122">
        <f t="shared" si="69"/>
        <v>0.15833903498923507</v>
      </c>
      <c r="H736" s="128">
        <f t="shared" si="70"/>
        <v>23975.379999999997</v>
      </c>
      <c r="I736" s="122">
        <f t="shared" si="71"/>
        <v>-0.15104913395510774</v>
      </c>
      <c r="J736" s="128">
        <f t="shared" si="72"/>
        <v>101.6110198396871</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0.34267889908256882</v>
      </c>
      <c r="F737" s="128">
        <f t="shared" si="68"/>
        <v>37.352000000000004</v>
      </c>
      <c r="G737" s="122">
        <f t="shared" si="69"/>
        <v>0.34081952608012261</v>
      </c>
      <c r="H737" s="128">
        <f t="shared" si="70"/>
        <v>51606.21100000001</v>
      </c>
      <c r="I737" s="122">
        <f t="shared" si="71"/>
        <v>-0.11719889294353367</v>
      </c>
      <c r="J737" s="128">
        <f t="shared" si="72"/>
        <v>100.54555941199482</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0.14600917431192659</v>
      </c>
      <c r="F738" s="128">
        <f t="shared" si="68"/>
        <v>15.914999999999999</v>
      </c>
      <c r="G738" s="122">
        <f t="shared" si="69"/>
        <v>0.13635696548626974</v>
      </c>
      <c r="H738" s="128">
        <f t="shared" si="70"/>
        <v>20646.898999999994</v>
      </c>
      <c r="I738" s="122">
        <f t="shared" si="71"/>
        <v>0.25348494064885585</v>
      </c>
      <c r="J738" s="128">
        <f t="shared" si="72"/>
        <v>107.07863275721603</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0.16359633027522935</v>
      </c>
      <c r="F739" s="128">
        <f t="shared" si="68"/>
        <v>17.832000000000001</v>
      </c>
      <c r="G739" s="122">
        <f t="shared" si="69"/>
        <v>0.15690137235995719</v>
      </c>
      <c r="H739" s="128">
        <f t="shared" si="70"/>
        <v>23757.691999999999</v>
      </c>
      <c r="I739" s="122">
        <f t="shared" si="71"/>
        <v>0.23734452849544224</v>
      </c>
      <c r="J739" s="128">
        <f t="shared" si="72"/>
        <v>104.26698493108961</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0.11508256880733947</v>
      </c>
      <c r="F740" s="128">
        <f t="shared" si="68"/>
        <v>12.544000000000002</v>
      </c>
      <c r="G740" s="122">
        <f t="shared" si="69"/>
        <v>0.10558815332391129</v>
      </c>
      <c r="H740" s="128">
        <f t="shared" si="70"/>
        <v>15987.947</v>
      </c>
      <c r="I740" s="122">
        <f t="shared" si="71"/>
        <v>7.241384976852179E-3</v>
      </c>
      <c r="J740" s="128">
        <f t="shared" si="72"/>
        <v>108.9919325080933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0.24764220183486241</v>
      </c>
      <c r="F741" s="128">
        <f t="shared" si="68"/>
        <v>26.993000000000002</v>
      </c>
      <c r="G741" s="122">
        <f t="shared" si="69"/>
        <v>0.24501748801331411</v>
      </c>
      <c r="H741" s="128">
        <f t="shared" si="70"/>
        <v>37100.057999999997</v>
      </c>
      <c r="I741" s="122">
        <f t="shared" si="71"/>
        <v>0.23474819744846778</v>
      </c>
      <c r="J741" s="128">
        <f t="shared" si="72"/>
        <v>101.07123529950061</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0.13984403669724771</v>
      </c>
      <c r="F742" s="128">
        <f t="shared" si="68"/>
        <v>15.243</v>
      </c>
      <c r="G742" s="122">
        <f t="shared" si="69"/>
        <v>0.12284762049426093</v>
      </c>
      <c r="H742" s="128">
        <f t="shared" si="70"/>
        <v>18601.341</v>
      </c>
      <c r="I742" s="122">
        <f t="shared" si="71"/>
        <v>3.6442381496856489E-2</v>
      </c>
      <c r="J742" s="128">
        <f t="shared" si="72"/>
        <v>113.83536460421779</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0.16297247706422019</v>
      </c>
      <c r="F743" s="128">
        <f t="shared" si="68"/>
        <v>17.763999999999999</v>
      </c>
      <c r="G743" s="122">
        <f t="shared" si="69"/>
        <v>0.16399680355043655</v>
      </c>
      <c r="H743" s="128">
        <f t="shared" si="70"/>
        <v>24832.068000000003</v>
      </c>
      <c r="I743" s="122">
        <f t="shared" si="71"/>
        <v>-0.21618606714810296</v>
      </c>
      <c r="J743" s="128">
        <f t="shared" si="72"/>
        <v>99.375398505312134</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0.25854128440366969</v>
      </c>
      <c r="F744" s="128">
        <f t="shared" si="68"/>
        <v>28.180999999999997</v>
      </c>
      <c r="G744" s="122">
        <f t="shared" si="69"/>
        <v>0.25529540741523465</v>
      </c>
      <c r="H744" s="128">
        <f t="shared" si="70"/>
        <v>38656.32</v>
      </c>
      <c r="I744" s="122">
        <f t="shared" si="71"/>
        <v>7.2153364922561705E-2</v>
      </c>
      <c r="J744" s="128">
        <f t="shared" si="72"/>
        <v>101.27142004679921</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0.12063302752293578</v>
      </c>
      <c r="F745" s="128">
        <f t="shared" si="68"/>
        <v>13.149000000000001</v>
      </c>
      <c r="G745" s="122">
        <f t="shared" si="69"/>
        <v>0.1139719518155041</v>
      </c>
      <c r="H745" s="128">
        <f t="shared" si="70"/>
        <v>17257.404999999999</v>
      </c>
      <c r="I745" s="122">
        <f t="shared" si="71"/>
        <v>0.18595873732712689</v>
      </c>
      <c r="J745" s="128">
        <f t="shared" si="72"/>
        <v>105.8444868244553</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8.8339449541284421E-2</v>
      </c>
      <c r="F746" s="128">
        <f t="shared" si="68"/>
        <v>9.6290000000000013</v>
      </c>
      <c r="G746" s="122">
        <f t="shared" si="69"/>
        <v>7.5969785626543759E-2</v>
      </c>
      <c r="H746" s="128">
        <f t="shared" si="70"/>
        <v>11503.193000000003</v>
      </c>
      <c r="I746" s="122">
        <f t="shared" si="71"/>
        <v>9.5744162495923369E-3</v>
      </c>
      <c r="J746" s="128">
        <f t="shared" si="72"/>
        <v>116.28234674183247</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7.8238532110091769E-2</v>
      </c>
      <c r="F747" s="128">
        <f t="shared" si="68"/>
        <v>8.5280000000000022</v>
      </c>
      <c r="G747" s="122">
        <f t="shared" si="69"/>
        <v>6.706923219168133E-2</v>
      </c>
      <c r="H747" s="128">
        <f t="shared" si="70"/>
        <v>10155.489000000003</v>
      </c>
      <c r="I747" s="122">
        <f t="shared" si="71"/>
        <v>-6.2432084539786506E-2</v>
      </c>
      <c r="J747" s="128">
        <f t="shared" si="72"/>
        <v>116.65338867528557</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0.31111926605504586</v>
      </c>
      <c r="F748" s="128">
        <f t="shared" si="68"/>
        <v>33.911999999999999</v>
      </c>
      <c r="G748" s="122">
        <f t="shared" si="69"/>
        <v>0.31138658547860881</v>
      </c>
      <c r="H748" s="128">
        <f t="shared" si="70"/>
        <v>47149.533999999992</v>
      </c>
      <c r="I748" s="122">
        <f t="shared" si="71"/>
        <v>4.043567300395963E-2</v>
      </c>
      <c r="J748" s="128">
        <f t="shared" si="72"/>
        <v>99.914151914042122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0.1475412844036697</v>
      </c>
      <c r="F749" s="128">
        <f t="shared" si="68"/>
        <v>16.081999999999997</v>
      </c>
      <c r="G749" s="122">
        <f t="shared" si="69"/>
        <v>0.14071119681940059</v>
      </c>
      <c r="H749" s="128">
        <f t="shared" si="70"/>
        <v>21306.207999999999</v>
      </c>
      <c r="I749" s="122">
        <f t="shared" si="71"/>
        <v>-0.11704982768121307</v>
      </c>
      <c r="J749" s="128">
        <f t="shared" si="72"/>
        <v>104.85397590145962</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0.35771559633027517</v>
      </c>
      <c r="F750" s="128">
        <f t="shared" si="68"/>
        <v>38.990999999999993</v>
      </c>
      <c r="G750" s="122">
        <f t="shared" si="69"/>
        <v>0.3585599334293148</v>
      </c>
      <c r="H750" s="128">
        <f t="shared" si="70"/>
        <v>54292.427999999993</v>
      </c>
      <c r="I750" s="122">
        <f t="shared" si="71"/>
        <v>0.1253963210440065</v>
      </c>
      <c r="J750" s="128">
        <f t="shared" si="72"/>
        <v>99.764519953201599</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40.329999999999991</v>
      </c>
      <c r="G751" s="122">
        <f t="shared" si="69"/>
        <v>0.36996916482848802</v>
      </c>
      <c r="H751" s="128">
        <f t="shared" si="70"/>
        <v>56019.990999999995</v>
      </c>
      <c r="I751" s="122">
        <f t="shared" si="71"/>
        <v>0.26230006531582911</v>
      </c>
      <c r="J751" s="128">
        <f t="shared" si="72"/>
        <v>100.00833452472348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0.20649541284403672</v>
      </c>
      <c r="F752" s="128">
        <f t="shared" si="68"/>
        <v>22.508000000000003</v>
      </c>
      <c r="G752" s="122">
        <f t="shared" si="69"/>
        <v>0.20273890158369545</v>
      </c>
      <c r="H752" s="128">
        <f t="shared" si="70"/>
        <v>30698.319</v>
      </c>
      <c r="I752" s="122">
        <f t="shared" si="71"/>
        <v>4.8411951578248971E-2</v>
      </c>
      <c r="J752" s="128">
        <f t="shared" si="72"/>
        <v>101.85288133209625</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0.12977064220183487</v>
      </c>
      <c r="F753" s="128">
        <f t="shared" si="68"/>
        <v>14.145000000000001</v>
      </c>
      <c r="G753" s="122">
        <f t="shared" si="69"/>
        <v>0.13691805465664583</v>
      </c>
      <c r="H753" s="128">
        <f t="shared" si="70"/>
        <v>20731.858</v>
      </c>
      <c r="I753" s="122">
        <f t="shared" si="71"/>
        <v>-9.497123248399264E-2</v>
      </c>
      <c r="J753" s="128">
        <f t="shared" si="72"/>
        <v>94.779788193211786</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8.0449541284403667E-2</v>
      </c>
      <c r="F754" s="128">
        <f t="shared" si="68"/>
        <v>8.7690000000000001</v>
      </c>
      <c r="G754" s="122">
        <f t="shared" si="69"/>
        <v>7.4997767768693296E-2</v>
      </c>
      <c r="H754" s="128">
        <f t="shared" si="70"/>
        <v>11356.012000000002</v>
      </c>
      <c r="I754" s="122">
        <f t="shared" si="71"/>
        <v>9.3124976485728095E-2</v>
      </c>
      <c r="J754" s="128">
        <f t="shared" si="72"/>
        <v>107.26924770951133</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0.2926146788990826</v>
      </c>
      <c r="F755" s="128">
        <f t="shared" si="68"/>
        <v>31.895000000000003</v>
      </c>
      <c r="G755" s="122">
        <f t="shared" si="69"/>
        <v>0.29206246285118015</v>
      </c>
      <c r="H755" s="128">
        <f t="shared" si="70"/>
        <v>44223.513999999996</v>
      </c>
      <c r="I755" s="122">
        <f t="shared" si="71"/>
        <v>0.17991206145129035</v>
      </c>
      <c r="J755" s="128">
        <f t="shared" si="72"/>
        <v>100.18907463920957</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0.20500917431192661</v>
      </c>
      <c r="F756" s="128">
        <f t="shared" si="68"/>
        <v>22.346</v>
      </c>
      <c r="G756" s="122">
        <f t="shared" si="69"/>
        <v>0.19363898611789879</v>
      </c>
      <c r="H756" s="128">
        <f t="shared" si="70"/>
        <v>29320.428</v>
      </c>
      <c r="I756" s="122">
        <f t="shared" si="71"/>
        <v>0.31647755265286032</v>
      </c>
      <c r="J756" s="128">
        <f t="shared" si="72"/>
        <v>105.87184865092456</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0.27171559633027526</v>
      </c>
      <c r="F757" s="128">
        <f t="shared" si="68"/>
        <v>29.617000000000001</v>
      </c>
      <c r="G757" s="122">
        <f t="shared" si="69"/>
        <v>0.26454690987861412</v>
      </c>
      <c r="H757" s="128">
        <f t="shared" si="70"/>
        <v>40057.16399999999</v>
      </c>
      <c r="I757" s="122">
        <f t="shared" si="71"/>
        <v>7.7278717155186416E-2</v>
      </c>
      <c r="J757" s="128">
        <f t="shared" si="72"/>
        <v>102.70979784074984</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0.28453211009174317</v>
      </c>
      <c r="F758" s="128">
        <f t="shared" si="68"/>
        <v>31.014000000000006</v>
      </c>
      <c r="G758" s="122">
        <f t="shared" si="69"/>
        <v>0.28718946228321596</v>
      </c>
      <c r="H758" s="128">
        <f t="shared" si="70"/>
        <v>43485.653999999995</v>
      </c>
      <c r="I758" s="122">
        <f t="shared" si="71"/>
        <v>-0.41872306768537126</v>
      </c>
      <c r="J758" s="128">
        <f t="shared" si="72"/>
        <v>99.074704144662448</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0.19497247706422013</v>
      </c>
      <c r="F759" s="128">
        <f t="shared" si="68"/>
        <v>21.251999999999995</v>
      </c>
      <c r="G759" s="122">
        <f t="shared" si="69"/>
        <v>0.1913650886948712</v>
      </c>
      <c r="H759" s="128">
        <f t="shared" si="70"/>
        <v>28976.119000000006</v>
      </c>
      <c r="I759" s="122">
        <f t="shared" si="71"/>
        <v>-4.4878976597470123E-2</v>
      </c>
      <c r="J759" s="128">
        <f t="shared" si="72"/>
        <v>101.88508175339173</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0.12423853211009174</v>
      </c>
      <c r="F760" s="128">
        <f t="shared" si="68"/>
        <v>13.542</v>
      </c>
      <c r="G760" s="122">
        <f t="shared" si="69"/>
        <v>0.1240309210265622</v>
      </c>
      <c r="H760" s="128">
        <f t="shared" si="70"/>
        <v>18780.513999999996</v>
      </c>
      <c r="I760" s="122">
        <f t="shared" si="71"/>
        <v>-0.23260217418174162</v>
      </c>
      <c r="J760" s="128">
        <f t="shared" si="72"/>
        <v>100.16738655313628</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8.7458715596330269E-2</v>
      </c>
      <c r="F761" s="128">
        <f t="shared" si="68"/>
        <v>9.5329999999999995</v>
      </c>
      <c r="G761" s="122">
        <f t="shared" si="69"/>
        <v>8.364583470921555E-2</v>
      </c>
      <c r="H761" s="128">
        <f t="shared" si="70"/>
        <v>12665.485000000001</v>
      </c>
      <c r="I761" s="122">
        <f t="shared" si="71"/>
        <v>-0.14168352265662973</v>
      </c>
      <c r="J761" s="128">
        <f t="shared" si="72"/>
        <v>104.55836312754812</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0.32993577981651362</v>
      </c>
      <c r="F762" s="128">
        <f t="shared" si="68"/>
        <v>35.962999999999987</v>
      </c>
      <c r="G762" s="122">
        <f t="shared" si="69"/>
        <v>0.32993869949411558</v>
      </c>
      <c r="H762" s="128">
        <f t="shared" si="70"/>
        <v>49958.657999999996</v>
      </c>
      <c r="I762" s="122">
        <f t="shared" si="71"/>
        <v>-0.17225261413924001</v>
      </c>
      <c r="J762" s="128">
        <f t="shared" si="72"/>
        <v>99.999115084830464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0.16018348623853212</v>
      </c>
      <c r="F763" s="128">
        <f t="shared" si="68"/>
        <v>17.46</v>
      </c>
      <c r="G763" s="122">
        <f t="shared" si="69"/>
        <v>0.15282156018439022</v>
      </c>
      <c r="H763" s="128">
        <f t="shared" si="70"/>
        <v>23139.934999999998</v>
      </c>
      <c r="I763" s="122">
        <f t="shared" si="71"/>
        <v>-3.6364004748444242E-2</v>
      </c>
      <c r="J763" s="128">
        <f t="shared" si="72"/>
        <v>104.81733470412107</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0.22411009174311924</v>
      </c>
      <c r="F764" s="128">
        <f t="shared" si="68"/>
        <v>24.427999999999997</v>
      </c>
      <c r="G764" s="122">
        <f t="shared" si="69"/>
        <v>0.21794608963267245</v>
      </c>
      <c r="H764" s="128">
        <f t="shared" si="70"/>
        <v>33000.960999999996</v>
      </c>
      <c r="I764" s="122">
        <f t="shared" si="71"/>
        <v>-0.17465453002790407</v>
      </c>
      <c r="J764" s="128">
        <f t="shared" si="72"/>
        <v>102.82822331010189</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0.33649541284403667</v>
      </c>
      <c r="F765" s="128">
        <f t="shared" si="68"/>
        <v>36.677999999999997</v>
      </c>
      <c r="G765" s="122">
        <f t="shared" si="69"/>
        <v>0.32769891294297898</v>
      </c>
      <c r="H765" s="128">
        <f t="shared" si="70"/>
        <v>49619.513999999996</v>
      </c>
      <c r="I765" s="122">
        <f t="shared" si="71"/>
        <v>0.29260710685777719</v>
      </c>
      <c r="J765" s="128">
        <f t="shared" si="72"/>
        <v>102.68432379651755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0.1764770642201835</v>
      </c>
      <c r="F766" s="128">
        <f t="shared" si="68"/>
        <v>19.236000000000001</v>
      </c>
      <c r="G766" s="122">
        <f t="shared" si="69"/>
        <v>0.16783313740770583</v>
      </c>
      <c r="H766" s="128">
        <f t="shared" si="70"/>
        <v>25412.958000000002</v>
      </c>
      <c r="I766" s="122">
        <f t="shared" si="71"/>
        <v>0.21534899475186534</v>
      </c>
      <c r="J766" s="128">
        <f t="shared" si="72"/>
        <v>105.15030997214785</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0.19862385321100917</v>
      </c>
      <c r="F767" s="128">
        <f t="shared" si="68"/>
        <v>21.65</v>
      </c>
      <c r="G767" s="122">
        <f t="shared" si="69"/>
        <v>0.19303152201191406</v>
      </c>
      <c r="H767" s="128">
        <f t="shared" si="70"/>
        <v>29228.447000000004</v>
      </c>
      <c r="I767" s="122">
        <f t="shared" si="71"/>
        <v>0.16407204021038618</v>
      </c>
      <c r="J767" s="128">
        <f t="shared" si="72"/>
        <v>102.89710775774226</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9.1669724770642183E-2</v>
      </c>
      <c r="F768" s="128">
        <f t="shared" si="68"/>
        <v>9.9919999999999973</v>
      </c>
      <c r="G768" s="122">
        <f t="shared" si="69"/>
        <v>8.9247599360710111E-2</v>
      </c>
      <c r="H768" s="128">
        <f t="shared" si="70"/>
        <v>13513.693000000003</v>
      </c>
      <c r="I768" s="122">
        <f t="shared" si="71"/>
        <v>7.4792641623659152E-3</v>
      </c>
      <c r="J768" s="128">
        <f t="shared" si="72"/>
        <v>102.71393900483822</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0.31472477064220183</v>
      </c>
      <c r="F769" s="128">
        <f t="shared" si="68"/>
        <v>34.305</v>
      </c>
      <c r="G769" s="122">
        <f t="shared" si="69"/>
        <v>0.31031343037155418</v>
      </c>
      <c r="H769" s="128">
        <f t="shared" si="70"/>
        <v>46987.03899999999</v>
      </c>
      <c r="I769" s="122">
        <f t="shared" si="71"/>
        <v>1.9996903219687452E-2</v>
      </c>
      <c r="J769" s="128">
        <f t="shared" si="72"/>
        <v>101.42157568409647</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0.15866972477064223</v>
      </c>
      <c r="F770" s="128">
        <f t="shared" si="68"/>
        <v>17.295000000000002</v>
      </c>
      <c r="G770" s="122">
        <f t="shared" si="69"/>
        <v>0.14279175527348137</v>
      </c>
      <c r="H770" s="128">
        <f t="shared" si="70"/>
        <v>21621.242000000002</v>
      </c>
      <c r="I770" s="122">
        <f t="shared" si="71"/>
        <v>0.21645845526220717</v>
      </c>
      <c r="J770" s="128">
        <f t="shared" si="72"/>
        <v>111.11966826568566</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0.24355045871559633</v>
      </c>
      <c r="F771" s="128">
        <f t="shared" si="68"/>
        <v>26.547000000000001</v>
      </c>
      <c r="G771" s="122">
        <f t="shared" si="69"/>
        <v>0.22564708290956159</v>
      </c>
      <c r="H771" s="128">
        <f t="shared" si="70"/>
        <v>34167.03</v>
      </c>
      <c r="I771" s="122">
        <f t="shared" si="71"/>
        <v>0.24482078383257111</v>
      </c>
      <c r="J771" s="128">
        <f t="shared" si="72"/>
        <v>107.93423764897965</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0.23160550458715601</v>
      </c>
      <c r="F772" s="128">
        <f t="shared" si="68"/>
        <v>25.245000000000005</v>
      </c>
      <c r="G772" s="122">
        <f t="shared" si="69"/>
        <v>0.23099230606664997</v>
      </c>
      <c r="H772" s="128">
        <f t="shared" si="70"/>
        <v>34976.393000000004</v>
      </c>
      <c r="I772" s="122">
        <f t="shared" si="71"/>
        <v>-0.15934853144420841</v>
      </c>
      <c r="J772" s="128">
        <f t="shared" si="72"/>
        <v>100.26546274676747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0.13911926605504585</v>
      </c>
      <c r="F773" s="128">
        <f t="shared" si="68"/>
        <v>15.163999999999996</v>
      </c>
      <c r="G773" s="122">
        <f t="shared" si="69"/>
        <v>0.13255797857586288</v>
      </c>
      <c r="H773" s="128">
        <f t="shared" si="70"/>
        <v>20071.664000000004</v>
      </c>
      <c r="I773" s="122">
        <f t="shared" si="71"/>
        <v>-0.12709579197395712</v>
      </c>
      <c r="J773" s="128">
        <f t="shared" si="72"/>
        <v>104.94974919629448</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8.7605504587155963E-2</v>
      </c>
      <c r="F774" s="128">
        <f t="shared" si="68"/>
        <v>9.5489999999999995</v>
      </c>
      <c r="G774" s="122">
        <f t="shared" si="69"/>
        <v>8.2454087360815748E-2</v>
      </c>
      <c r="H774" s="128">
        <f t="shared" si="70"/>
        <v>12485.032999999999</v>
      </c>
      <c r="I774" s="122">
        <f t="shared" si="71"/>
        <v>0.44801721750863993</v>
      </c>
      <c r="J774" s="128">
        <f t="shared" si="72"/>
        <v>106.24761899770697</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7.0724770642201826E-2</v>
      </c>
      <c r="F775" s="128">
        <f t="shared" si="68"/>
        <v>7.7089999999999996</v>
      </c>
      <c r="G775" s="122">
        <f t="shared" si="69"/>
        <v>6.8561571279504394E-2</v>
      </c>
      <c r="H775" s="128">
        <f t="shared" si="70"/>
        <v>10381.455999999996</v>
      </c>
      <c r="I775" s="122">
        <f t="shared" si="71"/>
        <v>-0.24603619420862716</v>
      </c>
      <c r="J775" s="128">
        <f t="shared" si="72"/>
        <v>103.15511929252428</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0.41507339449541297</v>
      </c>
      <c r="F776" s="128">
        <f t="shared" si="68"/>
        <v>45.243000000000016</v>
      </c>
      <c r="G776" s="122">
        <f t="shared" si="69"/>
        <v>0.41867147234806956</v>
      </c>
      <c r="H776" s="128">
        <f t="shared" si="70"/>
        <v>63394.396999999997</v>
      </c>
      <c r="I776" s="122">
        <f t="shared" si="71"/>
        <v>0.14653702382226427</v>
      </c>
      <c r="J776" s="128">
        <f t="shared" si="72"/>
        <v>99.140596364859263</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0.20892660550458719</v>
      </c>
      <c r="F777" s="128">
        <f t="shared" ref="F777:F803" si="74">SUMPRODUCT($K$2:$AI$2,$K777:$AI777)</f>
        <v>22.773000000000003</v>
      </c>
      <c r="G777" s="122">
        <f t="shared" ref="G777:G803" si="75">SUMPRODUCT($K$3:$AI$3,$K777:$AI777)/$J$3</f>
        <v>0.19461741008334543</v>
      </c>
      <c r="H777" s="128">
        <f t="shared" ref="H777:H803" si="76">SUMPRODUCT($K$3:$AI$3,$K777:$AI777)</f>
        <v>29468.578999999998</v>
      </c>
      <c r="I777" s="122">
        <f t="shared" ref="I777:I803" si="77">CORREL($K$4:$AI$4,$K777:$AI777)</f>
        <v>-0.17105666273487738</v>
      </c>
      <c r="J777" s="128">
        <f t="shared" si="72"/>
        <v>107.35247448576868</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0.40001834862385316</v>
      </c>
      <c r="F778" s="128">
        <f t="shared" si="74"/>
        <v>43.601999999999997</v>
      </c>
      <c r="G778" s="122">
        <f t="shared" si="75"/>
        <v>0.39933149295328152</v>
      </c>
      <c r="H778" s="128">
        <f t="shared" si="76"/>
        <v>60465.975999999981</v>
      </c>
      <c r="I778" s="122">
        <f t="shared" si="77"/>
        <v>-2.278120151257548E-2</v>
      </c>
      <c r="J778" s="128">
        <f t="shared" ref="J778:J803" si="78">$E778/$G778*100</f>
        <v>100.17200137797597</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0.46160550458715599</v>
      </c>
      <c r="F779" s="128">
        <f t="shared" si="74"/>
        <v>50.315000000000005</v>
      </c>
      <c r="G779" s="122">
        <f t="shared" si="75"/>
        <v>0.46218900659102619</v>
      </c>
      <c r="H779" s="128">
        <f t="shared" si="76"/>
        <v>69983.735000000001</v>
      </c>
      <c r="I779" s="122">
        <f t="shared" si="77"/>
        <v>-8.4315391996305791E-2</v>
      </c>
      <c r="J779" s="128">
        <f t="shared" si="78"/>
        <v>99.873752513463288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0.39409174311926609</v>
      </c>
      <c r="F780" s="128">
        <f t="shared" si="74"/>
        <v>42.956000000000003</v>
      </c>
      <c r="G780" s="122">
        <f t="shared" si="75"/>
        <v>0.38533332893051025</v>
      </c>
      <c r="H780" s="128">
        <f t="shared" si="76"/>
        <v>58346.402000000002</v>
      </c>
      <c r="I780" s="122">
        <f t="shared" si="77"/>
        <v>0.19463384965494721</v>
      </c>
      <c r="J780" s="128">
        <f t="shared" si="78"/>
        <v>102.27294488464436</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0.18073394495412842</v>
      </c>
      <c r="F781" s="128">
        <f t="shared" si="74"/>
        <v>19.7</v>
      </c>
      <c r="G781" s="122">
        <f t="shared" si="75"/>
        <v>0.16454482954470404</v>
      </c>
      <c r="H781" s="128">
        <f t="shared" si="76"/>
        <v>24915.048999999995</v>
      </c>
      <c r="I781" s="122">
        <f t="shared" si="77"/>
        <v>0.23836513382795052</v>
      </c>
      <c r="J781" s="128">
        <f t="shared" si="78"/>
        <v>109.8387262937521</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0.12844954128440367</v>
      </c>
      <c r="F782" s="128">
        <f t="shared" si="74"/>
        <v>14.001000000000001</v>
      </c>
      <c r="G782" s="122">
        <f t="shared" si="75"/>
        <v>0.11346643067534903</v>
      </c>
      <c r="H782" s="128">
        <f t="shared" si="76"/>
        <v>17180.86</v>
      </c>
      <c r="I782" s="122">
        <f t="shared" si="77"/>
        <v>-9.1073432011139696E-2</v>
      </c>
      <c r="J782" s="128">
        <f t="shared" si="78"/>
        <v>113.20488405238058</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0.38523853211009179</v>
      </c>
      <c r="F783" s="128">
        <f t="shared" si="74"/>
        <v>41.991000000000007</v>
      </c>
      <c r="G783" s="122">
        <f t="shared" si="75"/>
        <v>0.38789274722952355</v>
      </c>
      <c r="H783" s="128">
        <f t="shared" si="76"/>
        <v>58733.943999999996</v>
      </c>
      <c r="I783" s="122">
        <f t="shared" si="77"/>
        <v>-3.2675511356049791E-2</v>
      </c>
      <c r="J783" s="128">
        <f t="shared" si="78"/>
        <v>99.315734790508671</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0.26666055045871567</v>
      </c>
      <c r="F784" s="128">
        <f t="shared" si="74"/>
        <v>29.06600000000001</v>
      </c>
      <c r="G784" s="122">
        <f t="shared" si="75"/>
        <v>0.25843765602504326</v>
      </c>
      <c r="H784" s="128">
        <f t="shared" si="76"/>
        <v>39132.112999999998</v>
      </c>
      <c r="I784" s="122">
        <f t="shared" si="77"/>
        <v>-9.818367752260701E-2</v>
      </c>
      <c r="J784" s="128">
        <f t="shared" si="78"/>
        <v>103.18177101593724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0.37685321100917435</v>
      </c>
      <c r="F785" s="128">
        <f t="shared" si="74"/>
        <v>41.077000000000005</v>
      </c>
      <c r="G785" s="122">
        <f t="shared" si="75"/>
        <v>0.37500073967427905</v>
      </c>
      <c r="H785" s="128">
        <f t="shared" si="76"/>
        <v>56781.861999999986</v>
      </c>
      <c r="I785" s="122">
        <f t="shared" si="77"/>
        <v>9.2240182638068838E-2</v>
      </c>
      <c r="J785" s="128">
        <f t="shared" si="78"/>
        <v>100.4939913815915</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0.36657798165137606</v>
      </c>
      <c r="F786" s="128">
        <f t="shared" si="74"/>
        <v>39.956999999999994</v>
      </c>
      <c r="G786" s="122">
        <f t="shared" si="75"/>
        <v>0.36859936731432186</v>
      </c>
      <c r="H786" s="128">
        <f t="shared" si="76"/>
        <v>55812.578999999991</v>
      </c>
      <c r="I786" s="122">
        <f t="shared" si="77"/>
        <v>-0.15929303622026023</v>
      </c>
      <c r="J786" s="128">
        <f t="shared" si="78"/>
        <v>99.451603599410944</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0.40486238532110086</v>
      </c>
      <c r="F787" s="128">
        <f t="shared" si="74"/>
        <v>44.129999999999995</v>
      </c>
      <c r="G787" s="122">
        <f t="shared" si="75"/>
        <v>0.39329735566445206</v>
      </c>
      <c r="H787" s="128">
        <f t="shared" si="76"/>
        <v>59552.298999999999</v>
      </c>
      <c r="I787" s="122">
        <f t="shared" si="77"/>
        <v>0.22597839485320659</v>
      </c>
      <c r="J787" s="128">
        <f t="shared" si="78"/>
        <v>102.94053074349061</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0.13733027522935778</v>
      </c>
      <c r="F788" s="128">
        <f t="shared" si="74"/>
        <v>14.968999999999999</v>
      </c>
      <c r="G788" s="122">
        <f t="shared" si="75"/>
        <v>0.12696061234463538</v>
      </c>
      <c r="H788" s="128">
        <f t="shared" si="76"/>
        <v>19224.121999999999</v>
      </c>
      <c r="I788" s="122">
        <f t="shared" si="77"/>
        <v>-1.4520977425745939E-2</v>
      </c>
      <c r="J788" s="128">
        <f t="shared" si="78"/>
        <v>108.16762198387472</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0.12644954128440367</v>
      </c>
      <c r="F789" s="128">
        <f t="shared" si="74"/>
        <v>13.782999999999999</v>
      </c>
      <c r="G789" s="122">
        <f t="shared" si="75"/>
        <v>0.11689474170838342</v>
      </c>
      <c r="H789" s="128">
        <f t="shared" si="76"/>
        <v>17699.968000000001</v>
      </c>
      <c r="I789" s="122">
        <f t="shared" si="77"/>
        <v>-0.11872389344823714</v>
      </c>
      <c r="J789" s="128">
        <f t="shared" si="78"/>
        <v>108.17384891431348</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0.43501834862385308</v>
      </c>
      <c r="F790" s="128">
        <f t="shared" si="74"/>
        <v>47.416999999999987</v>
      </c>
      <c r="G790" s="122">
        <f t="shared" si="75"/>
        <v>0.43802681979685376</v>
      </c>
      <c r="H790" s="128">
        <f t="shared" si="76"/>
        <v>66325.145000000004</v>
      </c>
      <c r="I790" s="122">
        <f t="shared" si="77"/>
        <v>6.6841952740440084E-3</v>
      </c>
      <c r="J790" s="128">
        <f t="shared" si="78"/>
        <v>99.313176491248655</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0.22263302752293576</v>
      </c>
      <c r="F791" s="128">
        <f t="shared" si="74"/>
        <v>24.266999999999999</v>
      </c>
      <c r="G791" s="122">
        <f t="shared" si="75"/>
        <v>0.21673351252823309</v>
      </c>
      <c r="H791" s="128">
        <f t="shared" si="76"/>
        <v>32817.354999999996</v>
      </c>
      <c r="I791" s="122">
        <f t="shared" si="77"/>
        <v>-3.0640172181291055E-2</v>
      </c>
      <c r="J791" s="128">
        <f t="shared" si="78"/>
        <v>102.72201328067996</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0.22800000000000006</v>
      </c>
      <c r="F792" s="128">
        <f t="shared" si="74"/>
        <v>24.852000000000007</v>
      </c>
      <c r="G792" s="122">
        <f t="shared" si="75"/>
        <v>0.21998376018703189</v>
      </c>
      <c r="H792" s="128">
        <f t="shared" si="76"/>
        <v>33309.500999999997</v>
      </c>
      <c r="I792" s="122">
        <f t="shared" si="77"/>
        <v>-1.6827917821226106E-2</v>
      </c>
      <c r="J792" s="128">
        <f t="shared" si="78"/>
        <v>103.64401436094769</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0.38750458715596331</v>
      </c>
      <c r="F793" s="128">
        <f t="shared" si="74"/>
        <v>42.238</v>
      </c>
      <c r="G793" s="122">
        <f t="shared" si="75"/>
        <v>0.38266847402554516</v>
      </c>
      <c r="H793" s="128">
        <f t="shared" si="76"/>
        <v>57942.894999999997</v>
      </c>
      <c r="I793" s="122">
        <f t="shared" si="77"/>
        <v>0.25134960252274569</v>
      </c>
      <c r="J793" s="128">
        <f t="shared" si="78"/>
        <v>101.26378666095586</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0.31902752293577985</v>
      </c>
      <c r="F794" s="128">
        <f t="shared" si="74"/>
        <v>34.774000000000001</v>
      </c>
      <c r="G794" s="122">
        <f t="shared" si="75"/>
        <v>0.30634093040457544</v>
      </c>
      <c r="H794" s="128">
        <f t="shared" si="76"/>
        <v>46385.531000000003</v>
      </c>
      <c r="I794" s="122">
        <f t="shared" si="77"/>
        <v>9.148149952796944E-2</v>
      </c>
      <c r="J794" s="128">
        <f t="shared" si="78"/>
        <v>104.14133120064942</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0.21018348623853211</v>
      </c>
      <c r="F795" s="128">
        <f t="shared" si="74"/>
        <v>22.91</v>
      </c>
      <c r="G795" s="122">
        <f t="shared" si="75"/>
        <v>0.2030590880872816</v>
      </c>
      <c r="H795" s="128">
        <f t="shared" si="76"/>
        <v>30746.801000000003</v>
      </c>
      <c r="I795" s="122">
        <f t="shared" si="77"/>
        <v>0.38771500774190759</v>
      </c>
      <c r="J795" s="128">
        <f t="shared" si="78"/>
        <v>103.50853449523431</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0.13470642201834862</v>
      </c>
      <c r="F796" s="128">
        <f t="shared" si="74"/>
        <v>14.683</v>
      </c>
      <c r="G796" s="122">
        <f t="shared" si="75"/>
        <v>0.12287370061683552</v>
      </c>
      <c r="H796" s="128">
        <f t="shared" si="76"/>
        <v>18605.29</v>
      </c>
      <c r="I796" s="122">
        <f t="shared" si="77"/>
        <v>0.1423139745666028</v>
      </c>
      <c r="J796" s="128">
        <f t="shared" si="78"/>
        <v>109.62998700463315</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0.37561467889908268</v>
      </c>
      <c r="F797" s="128">
        <f t="shared" si="74"/>
        <v>40.942000000000014</v>
      </c>
      <c r="G797" s="122">
        <f t="shared" si="75"/>
        <v>0.37603564965856107</v>
      </c>
      <c r="H797" s="128">
        <f t="shared" si="76"/>
        <v>56938.565999999999</v>
      </c>
      <c r="I797" s="122">
        <f t="shared" si="77"/>
        <v>-0.14327955752837632</v>
      </c>
      <c r="J797" s="128">
        <f t="shared" si="78"/>
        <v>99.888050305905679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0.25</v>
      </c>
      <c r="F798" s="128">
        <f t="shared" si="74"/>
        <v>27.25</v>
      </c>
      <c r="G798" s="122">
        <f t="shared" si="75"/>
        <v>0.23291065130961972</v>
      </c>
      <c r="H798" s="128">
        <f t="shared" si="76"/>
        <v>35266.864999999998</v>
      </c>
      <c r="I798" s="122">
        <f t="shared" si="77"/>
        <v>6.6984564809537406E-2</v>
      </c>
      <c r="J798" s="128">
        <f t="shared" si="78"/>
        <v>107.33729805583798</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0.23299082568807344</v>
      </c>
      <c r="F799" s="128">
        <f t="shared" si="74"/>
        <v>25.396000000000004</v>
      </c>
      <c r="G799" s="122">
        <f t="shared" si="75"/>
        <v>0.22642294179027592</v>
      </c>
      <c r="H799" s="128">
        <f t="shared" si="76"/>
        <v>34284.508999999998</v>
      </c>
      <c r="I799" s="122">
        <f t="shared" si="77"/>
        <v>-0.13285004613117618</v>
      </c>
      <c r="J799" s="128">
        <f t="shared" si="78"/>
        <v>102.90071485065371</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0.26006422018348624</v>
      </c>
      <c r="F800" s="128">
        <f t="shared" si="74"/>
        <v>28.346999999999998</v>
      </c>
      <c r="G800" s="122">
        <f t="shared" si="75"/>
        <v>0.25622429301668237</v>
      </c>
      <c r="H800" s="128">
        <f t="shared" si="76"/>
        <v>38796.970000000008</v>
      </c>
      <c r="I800" s="122">
        <f t="shared" si="77"/>
        <v>0.21632438506369187</v>
      </c>
      <c r="J800" s="128">
        <f t="shared" si="78"/>
        <v>101.49865850797912</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0.38764220183486248</v>
      </c>
      <c r="F801" s="128">
        <f t="shared" si="74"/>
        <v>42.253000000000007</v>
      </c>
      <c r="G801" s="122">
        <f t="shared" si="75"/>
        <v>0.38361656474131212</v>
      </c>
      <c r="H801" s="128">
        <f t="shared" si="76"/>
        <v>58086.453000000001</v>
      </c>
      <c r="I801" s="122">
        <f t="shared" si="77"/>
        <v>-1.4445820923443934E-2</v>
      </c>
      <c r="J801" s="128">
        <f t="shared" si="78"/>
        <v>101.04939084063406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0.11828440366972481</v>
      </c>
      <c r="F802" s="128">
        <f t="shared" si="74"/>
        <v>12.893000000000004</v>
      </c>
      <c r="G802" s="122">
        <f t="shared" si="75"/>
        <v>0.10109090068551954</v>
      </c>
      <c r="H802" s="128">
        <f t="shared" si="76"/>
        <v>15306.981999999998</v>
      </c>
      <c r="I802" s="122">
        <f t="shared" si="77"/>
        <v>0.21375019194674247</v>
      </c>
      <c r="J802" s="128">
        <f t="shared" si="78"/>
        <v>117.00796299925351</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0.1014862385321101</v>
      </c>
      <c r="F803" s="128">
        <f t="shared" si="74"/>
        <v>11.062000000000001</v>
      </c>
      <c r="G803" s="122">
        <f t="shared" si="75"/>
        <v>8.5292501551995137E-2</v>
      </c>
      <c r="H803" s="128">
        <f t="shared" si="76"/>
        <v>12914.82</v>
      </c>
      <c r="I803" s="122">
        <f t="shared" si="77"/>
        <v>3.2495040507991471E-2</v>
      </c>
      <c r="J803" s="128">
        <f t="shared" si="78"/>
        <v>118.98612033350095</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0.5033302752293578</v>
      </c>
      <c r="F804" s="128">
        <f>SUMPRODUCT($K$2:$AI$2,$K804:$AI804)</f>
        <v>54.863</v>
      </c>
      <c r="G804" s="122">
        <f>SUMPRODUCT($K$3:$AI$3,$K804:$AI804)/$J$3</f>
        <v>0.51147432273573823</v>
      </c>
      <c r="H804" s="128">
        <f>SUMPRODUCT($K$3:$AI$3,$K804:$AI804)</f>
        <v>77446.419000000009</v>
      </c>
      <c r="I804" s="122">
        <f>CORREL($K$4:$AI$4,$K804:$AI804)</f>
        <v>0.12516011143841155</v>
      </c>
      <c r="J804" s="128">
        <f>$E804/$G804*100</f>
        <v>98.407730917395796</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87CD0-60FC-4AB5-9FC1-623D81A94E84}">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78A45-3080-409A-8422-863D8712FA8F}">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200.63628825245382</v>
      </c>
    </row>
    <row r="17" spans="13:16" ht="21" customHeight="1">
      <c r="M17" s="139" t="s">
        <v>1706</v>
      </c>
      <c r="N17" s="3"/>
      <c r="O17" s="3"/>
      <c r="P17" s="140">
        <f t="shared" si="0"/>
        <v>122.22862681578279</v>
      </c>
    </row>
    <row r="18" spans="13:16" ht="21" customHeight="1">
      <c r="M18" s="139" t="s">
        <v>1707</v>
      </c>
      <c r="N18" s="3"/>
      <c r="O18" s="3"/>
      <c r="P18" s="140">
        <f t="shared" si="0"/>
        <v>182.62326273086134</v>
      </c>
    </row>
    <row r="19" spans="13:16" ht="21" customHeight="1">
      <c r="M19" s="139" t="s">
        <v>1708</v>
      </c>
      <c r="N19" s="3"/>
      <c r="O19" s="3"/>
      <c r="P19" s="140">
        <f t="shared" si="0"/>
        <v>0</v>
      </c>
    </row>
    <row r="20" spans="13:16" ht="21" customHeight="1" thickBot="1">
      <c r="M20" s="141" t="s">
        <v>1709</v>
      </c>
      <c r="N20" s="142"/>
      <c r="O20" s="142"/>
      <c r="P20" s="143">
        <f t="shared" si="0"/>
        <v>134.34774606410693</v>
      </c>
    </row>
    <row r="21" spans="13:16" ht="21" customHeight="1" thickTop="1">
      <c r="M21" s="144" t="s">
        <v>1710</v>
      </c>
      <c r="N21" s="13"/>
      <c r="O21" s="13"/>
      <c r="P21" s="145">
        <f t="shared" si="0"/>
        <v>0</v>
      </c>
    </row>
    <row r="22" spans="13:16" ht="21" customHeight="1">
      <c r="M22" s="144" t="s">
        <v>1711</v>
      </c>
      <c r="N22" s="13"/>
      <c r="O22" s="13"/>
      <c r="P22" s="145">
        <f t="shared" si="0"/>
        <v>735.79547360847585</v>
      </c>
    </row>
    <row r="23" spans="13:16" ht="21" customHeight="1">
      <c r="M23" s="144" t="s">
        <v>1712</v>
      </c>
      <c r="N23" s="13"/>
      <c r="O23" s="13"/>
      <c r="P23" s="145">
        <f t="shared" si="0"/>
        <v>0</v>
      </c>
    </row>
    <row r="24" spans="13:16" ht="21" customHeight="1">
      <c r="M24" s="144" t="s">
        <v>1713</v>
      </c>
      <c r="N24" s="13"/>
      <c r="O24" s="13"/>
      <c r="P24" s="145">
        <f t="shared" si="0"/>
        <v>110.53438152567072</v>
      </c>
    </row>
    <row r="25" spans="13:16" ht="21" customHeight="1">
      <c r="M25" s="144" t="s">
        <v>1714</v>
      </c>
      <c r="N25" s="13"/>
      <c r="O25" s="13"/>
      <c r="P25" s="145">
        <f t="shared" si="0"/>
        <v>159.55526130500118</v>
      </c>
    </row>
    <row r="26" spans="13:16" ht="21" customHeight="1">
      <c r="M26" s="144" t="s">
        <v>1715</v>
      </c>
      <c r="N26" s="13"/>
      <c r="O26" s="13"/>
      <c r="P26" s="145">
        <f t="shared" si="0"/>
        <v>52.463933378254637</v>
      </c>
    </row>
    <row r="27" spans="13:16" ht="21" customHeight="1">
      <c r="M27" s="144" t="s">
        <v>1716</v>
      </c>
      <c r="N27" s="13"/>
      <c r="O27" s="13"/>
      <c r="P27" s="145">
        <f t="shared" si="0"/>
        <v>154.2544220589879</v>
      </c>
    </row>
    <row r="28" spans="13:16" ht="21" customHeight="1" thickBot="1">
      <c r="M28" s="146" t="s">
        <v>1717</v>
      </c>
      <c r="N28" s="147"/>
      <c r="O28" s="147"/>
      <c r="P28" s="148">
        <f t="shared" si="0"/>
        <v>0</v>
      </c>
    </row>
    <row r="29" spans="13:16" ht="21" customHeight="1" thickTop="1">
      <c r="M29" s="149" t="s">
        <v>1718</v>
      </c>
      <c r="N29" s="22"/>
      <c r="O29" s="22"/>
      <c r="P29" s="150">
        <f t="shared" si="0"/>
        <v>205.37773395697815</v>
      </c>
    </row>
    <row r="30" spans="13:16" ht="21" customHeight="1">
      <c r="M30" s="149" t="s">
        <v>1719</v>
      </c>
      <c r="N30" s="22"/>
      <c r="O30" s="22"/>
      <c r="P30" s="150">
        <f t="shared" si="0"/>
        <v>124.44170022566952</v>
      </c>
    </row>
    <row r="31" spans="13:16" ht="21" customHeight="1">
      <c r="M31" s="149" t="s">
        <v>1720</v>
      </c>
      <c r="N31" s="22"/>
      <c r="O31" s="22"/>
      <c r="P31" s="150">
        <f t="shared" si="0"/>
        <v>119.10367090146734</v>
      </c>
    </row>
    <row r="32" spans="13:16" ht="21" customHeight="1">
      <c r="M32" s="149" t="s">
        <v>1721</v>
      </c>
      <c r="N32" s="22"/>
      <c r="O32" s="22"/>
      <c r="P32" s="150">
        <f t="shared" si="0"/>
        <v>151.73392496652076</v>
      </c>
    </row>
    <row r="33" spans="1:16" ht="21" customHeight="1" thickBot="1">
      <c r="M33" s="151" t="s">
        <v>1722</v>
      </c>
      <c r="N33" s="152"/>
      <c r="O33" s="152"/>
      <c r="P33" s="153">
        <f t="shared" si="0"/>
        <v>0</v>
      </c>
    </row>
    <row r="34" spans="1:16" ht="21" customHeight="1" thickTop="1">
      <c r="M34" s="154" t="s">
        <v>1723</v>
      </c>
      <c r="N34" s="29"/>
      <c r="O34" s="29"/>
      <c r="P34" s="155">
        <f t="shared" si="0"/>
        <v>19.647149812299507</v>
      </c>
    </row>
    <row r="35" spans="1:16" ht="21" customHeight="1">
      <c r="M35" s="154" t="s">
        <v>1724</v>
      </c>
      <c r="N35" s="29"/>
      <c r="O35" s="29"/>
      <c r="P35" s="155">
        <f t="shared" si="0"/>
        <v>24.776190522815025</v>
      </c>
    </row>
    <row r="36" spans="1:16" ht="21" customHeight="1">
      <c r="M36" s="154" t="s">
        <v>1725</v>
      </c>
      <c r="N36" s="29"/>
      <c r="O36" s="29"/>
      <c r="P36" s="155">
        <f t="shared" si="0"/>
        <v>51.285619705178966</v>
      </c>
    </row>
    <row r="37" spans="1:16" ht="21" customHeight="1">
      <c r="M37" s="154" t="s">
        <v>1726</v>
      </c>
      <c r="N37" s="29"/>
      <c r="O37" s="29"/>
      <c r="P37" s="155">
        <f t="shared" si="0"/>
        <v>0</v>
      </c>
    </row>
    <row r="38" spans="1:16" ht="21" customHeight="1">
      <c r="M38" s="154" t="s">
        <v>1727</v>
      </c>
      <c r="N38" s="29"/>
      <c r="O38" s="29"/>
      <c r="P38" s="155">
        <f t="shared" si="0"/>
        <v>262.89728176017502</v>
      </c>
    </row>
    <row r="39" spans="1:16" ht="21" customHeight="1">
      <c r="M39" s="154" t="s">
        <v>1728</v>
      </c>
      <c r="N39" s="29"/>
      <c r="O39" s="29"/>
      <c r="P39" s="155">
        <f t="shared" si="0"/>
        <v>0</v>
      </c>
    </row>
    <row r="40" spans="1:16" ht="21" customHeight="1">
      <c r="M40" s="154" t="s">
        <v>1729</v>
      </c>
      <c r="N40" s="29"/>
      <c r="O40" s="29"/>
      <c r="P40" s="155">
        <f t="shared" si="0"/>
        <v>32.82473032149548</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4</v>
      </c>
      <c r="C49" s="158">
        <f>'Wellbeing Acorn Type'!F14</f>
        <v>3.669724770642202E-2</v>
      </c>
      <c r="D49" s="159">
        <f>'Wellbeing Acorn Type'!K14</f>
        <v>200.63628825245382</v>
      </c>
      <c r="E49" s="158">
        <f>IF(C49&gt;0.1,0.1,C49)</f>
        <v>3.669724770642202E-2</v>
      </c>
      <c r="F49" s="159">
        <f>IF(D49&gt;200,200,D49)</f>
        <v>200</v>
      </c>
      <c r="G49" s="156">
        <v>1.1000000000000001</v>
      </c>
    </row>
    <row r="50" spans="1:9" ht="14.5">
      <c r="A50" s="156">
        <v>1.2</v>
      </c>
      <c r="B50" s="157">
        <f>'Wellbeing Acorn Type'!E15</f>
        <v>5</v>
      </c>
      <c r="C50" s="158">
        <f>'Wellbeing Acorn Type'!F15</f>
        <v>4.5871559633027525E-2</v>
      </c>
      <c r="D50" s="159">
        <f>'Wellbeing Acorn Type'!K15</f>
        <v>122.22862681578279</v>
      </c>
      <c r="E50" s="158">
        <f t="shared" ref="E50:E73" si="1">IF(C50&gt;0.1,0.1,C50)</f>
        <v>4.5871559633027525E-2</v>
      </c>
      <c r="F50" s="159">
        <f t="shared" ref="F50:F73" si="2">IF(D50&gt;200,200,D50)</f>
        <v>122.22862681578279</v>
      </c>
      <c r="G50" s="156">
        <v>1.2</v>
      </c>
    </row>
    <row r="51" spans="1:9" ht="14.5">
      <c r="A51" s="156">
        <v>1.3</v>
      </c>
      <c r="B51" s="157">
        <f>'Wellbeing Acorn Type'!E16</f>
        <v>11</v>
      </c>
      <c r="C51" s="158">
        <f>'Wellbeing Acorn Type'!F16</f>
        <v>0.10091743119266056</v>
      </c>
      <c r="D51" s="159">
        <f>'Wellbeing Acorn Type'!K16</f>
        <v>182.62326273086134</v>
      </c>
      <c r="E51" s="158">
        <f t="shared" si="1"/>
        <v>0.1</v>
      </c>
      <c r="F51" s="159">
        <f t="shared" si="2"/>
        <v>182.62326273086134</v>
      </c>
      <c r="G51" s="156">
        <v>1.3</v>
      </c>
      <c r="H51" s="38"/>
    </row>
    <row r="52" spans="1:9" ht="14.5">
      <c r="A52" s="156">
        <v>1.4</v>
      </c>
      <c r="B52" s="157">
        <f>'Wellbeing Acorn Type'!E17</f>
        <v>0</v>
      </c>
      <c r="C52" s="158">
        <f>'Wellbeing Acorn Type'!F17</f>
        <v>0</v>
      </c>
      <c r="D52" s="159">
        <f>'Wellbeing Acorn Type'!K17</f>
        <v>0</v>
      </c>
      <c r="E52" s="158">
        <f t="shared" si="1"/>
        <v>0</v>
      </c>
      <c r="F52" s="159">
        <f t="shared" si="2"/>
        <v>0</v>
      </c>
      <c r="G52" s="156">
        <v>1.4</v>
      </c>
      <c r="H52" s="38"/>
    </row>
    <row r="53" spans="1:9" ht="14.5">
      <c r="A53" s="156">
        <v>1.5</v>
      </c>
      <c r="B53" s="157">
        <f>'Wellbeing Acorn Type'!E18</f>
        <v>5</v>
      </c>
      <c r="C53" s="158">
        <f>'Wellbeing Acorn Type'!F18</f>
        <v>4.5871559633027525E-2</v>
      </c>
      <c r="D53" s="159">
        <f>'Wellbeing Acorn Type'!K18</f>
        <v>134.34774606410693</v>
      </c>
      <c r="E53" s="158">
        <f t="shared" si="1"/>
        <v>4.5871559633027525E-2</v>
      </c>
      <c r="F53" s="159">
        <f t="shared" si="2"/>
        <v>134.34774606410693</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13</v>
      </c>
      <c r="C55" s="158">
        <f>'Wellbeing Acorn Type'!F22</f>
        <v>0.11926605504587157</v>
      </c>
      <c r="D55" s="159">
        <f>'Wellbeing Acorn Type'!K22</f>
        <v>735.79547360847585</v>
      </c>
      <c r="E55" s="158">
        <f t="shared" si="1"/>
        <v>0.1</v>
      </c>
      <c r="F55" s="159">
        <f t="shared" si="2"/>
        <v>200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6</v>
      </c>
      <c r="C57" s="158">
        <f>'Wellbeing Acorn Type'!F24</f>
        <v>5.5045871559633031E-2</v>
      </c>
      <c r="D57" s="159">
        <f>'Wellbeing Acorn Type'!K24</f>
        <v>110.53438152567072</v>
      </c>
      <c r="E57" s="158">
        <f t="shared" si="1"/>
        <v>5.5045871559633031E-2</v>
      </c>
      <c r="F57" s="159">
        <f t="shared" si="2"/>
        <v>110.53438152567072</v>
      </c>
      <c r="G57" s="156">
        <v>2.9</v>
      </c>
      <c r="H57" s="38"/>
      <c r="I57" s="48"/>
    </row>
    <row r="58" spans="1:9" ht="14.5">
      <c r="A58" s="160">
        <v>2.1</v>
      </c>
      <c r="B58" s="157">
        <f>'Wellbeing Acorn Type'!E25</f>
        <v>6</v>
      </c>
      <c r="C58" s="158">
        <f>'Wellbeing Acorn Type'!F25</f>
        <v>5.5045871559633031E-2</v>
      </c>
      <c r="D58" s="159">
        <f>'Wellbeing Acorn Type'!K25</f>
        <v>159.55526130500118</v>
      </c>
      <c r="E58" s="158">
        <f t="shared" si="1"/>
        <v>5.5045871559633031E-2</v>
      </c>
      <c r="F58" s="159">
        <f t="shared" si="2"/>
        <v>159.55526130500118</v>
      </c>
      <c r="G58" s="160">
        <v>2.1</v>
      </c>
      <c r="H58" s="38"/>
      <c r="I58" s="48"/>
    </row>
    <row r="59" spans="1:9" ht="14.5">
      <c r="A59" s="156">
        <v>2.11</v>
      </c>
      <c r="B59" s="157">
        <f>'Wellbeing Acorn Type'!E26</f>
        <v>1</v>
      </c>
      <c r="C59" s="158">
        <f>'Wellbeing Acorn Type'!F26</f>
        <v>9.1743119266055051E-3</v>
      </c>
      <c r="D59" s="159">
        <f>'Wellbeing Acorn Type'!K26</f>
        <v>52.463933378254637</v>
      </c>
      <c r="E59" s="158">
        <f t="shared" si="1"/>
        <v>9.1743119266055051E-3</v>
      </c>
      <c r="F59" s="159">
        <f t="shared" si="2"/>
        <v>52.463933378254637</v>
      </c>
      <c r="G59" s="156">
        <v>2.11</v>
      </c>
      <c r="H59" s="38"/>
      <c r="I59" s="48"/>
    </row>
    <row r="60" spans="1:9" ht="14.5">
      <c r="A60" s="156">
        <v>2.12</v>
      </c>
      <c r="B60" s="157">
        <f>'Wellbeing Acorn Type'!E27</f>
        <v>3</v>
      </c>
      <c r="C60" s="158">
        <f>'Wellbeing Acorn Type'!F27</f>
        <v>2.7522935779816515E-2</v>
      </c>
      <c r="D60" s="159">
        <f>'Wellbeing Acorn Type'!K27</f>
        <v>154.2544220589879</v>
      </c>
      <c r="E60" s="158">
        <f t="shared" si="1"/>
        <v>2.7522935779816515E-2</v>
      </c>
      <c r="F60" s="159">
        <f t="shared" si="2"/>
        <v>154.2544220589879</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9</v>
      </c>
      <c r="C62" s="158">
        <f>'Wellbeing Acorn Type'!F31</f>
        <v>8.2568807339449546E-2</v>
      </c>
      <c r="D62" s="159">
        <f>'Wellbeing Acorn Type'!K31</f>
        <v>205.37773395697815</v>
      </c>
      <c r="E62" s="158">
        <f t="shared" si="1"/>
        <v>8.2568807339449546E-2</v>
      </c>
      <c r="F62" s="159">
        <f t="shared" si="2"/>
        <v>200</v>
      </c>
      <c r="G62" s="156">
        <v>3.14</v>
      </c>
      <c r="H62" s="38"/>
      <c r="I62" s="48"/>
    </row>
    <row r="63" spans="1:9" ht="14.5">
      <c r="A63" s="156">
        <v>3.15</v>
      </c>
      <c r="B63" s="157">
        <f>'Wellbeing Acorn Type'!E32</f>
        <v>6</v>
      </c>
      <c r="C63" s="158">
        <f>'Wellbeing Acorn Type'!F32</f>
        <v>5.5045871559633031E-2</v>
      </c>
      <c r="D63" s="159">
        <f>'Wellbeing Acorn Type'!K32</f>
        <v>124.44170022566952</v>
      </c>
      <c r="E63" s="158">
        <f t="shared" si="1"/>
        <v>5.5045871559633031E-2</v>
      </c>
      <c r="F63" s="159">
        <f t="shared" si="2"/>
        <v>124.44170022566952</v>
      </c>
      <c r="G63" s="156">
        <v>3.15</v>
      </c>
      <c r="H63" s="38"/>
      <c r="I63" s="48"/>
    </row>
    <row r="64" spans="1:9" ht="14.5">
      <c r="A64" s="156">
        <v>3.16</v>
      </c>
      <c r="B64" s="157">
        <f>'Wellbeing Acorn Type'!E33</f>
        <v>8</v>
      </c>
      <c r="C64" s="158">
        <f>'Wellbeing Acorn Type'!F33</f>
        <v>7.3394495412844041E-2</v>
      </c>
      <c r="D64" s="159">
        <f>'Wellbeing Acorn Type'!K33</f>
        <v>119.10367090146734</v>
      </c>
      <c r="E64" s="158">
        <f t="shared" si="1"/>
        <v>7.3394495412844041E-2</v>
      </c>
      <c r="F64" s="159">
        <f t="shared" si="2"/>
        <v>119.10367090146734</v>
      </c>
      <c r="G64" s="156">
        <v>3.16</v>
      </c>
      <c r="H64" s="38"/>
      <c r="I64" s="48"/>
    </row>
    <row r="65" spans="1:9" ht="15" customHeight="1">
      <c r="A65" s="156">
        <v>3.17</v>
      </c>
      <c r="B65" s="157">
        <f>'Wellbeing Acorn Type'!E34</f>
        <v>12</v>
      </c>
      <c r="C65" s="158">
        <f>'Wellbeing Acorn Type'!F34</f>
        <v>0.11009174311926606</v>
      </c>
      <c r="D65" s="159">
        <f>'Wellbeing Acorn Type'!K34</f>
        <v>151.73392496652076</v>
      </c>
      <c r="E65" s="158">
        <f t="shared" si="1"/>
        <v>0.1</v>
      </c>
      <c r="F65" s="159">
        <f t="shared" si="2"/>
        <v>151.73392496652076</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3</v>
      </c>
      <c r="C67" s="158">
        <f>'Wellbeing Acorn Type'!F38</f>
        <v>2.7522935779816515E-2</v>
      </c>
      <c r="D67" s="159">
        <f>'Wellbeing Acorn Type'!K38</f>
        <v>19.647149812299507</v>
      </c>
      <c r="E67" s="158">
        <f t="shared" si="1"/>
        <v>2.7522935779816515E-2</v>
      </c>
      <c r="F67" s="159">
        <f t="shared" si="2"/>
        <v>19.647149812299507</v>
      </c>
      <c r="G67" s="156">
        <v>4.1900000000000004</v>
      </c>
      <c r="H67" s="38"/>
      <c r="I67" s="48"/>
    </row>
    <row r="68" spans="1:9" ht="15" customHeight="1">
      <c r="A68" s="160">
        <v>4.2</v>
      </c>
      <c r="B68" s="157">
        <f>'Wellbeing Acorn Type'!E39</f>
        <v>2</v>
      </c>
      <c r="C68" s="158">
        <f>'Wellbeing Acorn Type'!F39</f>
        <v>1.834862385321101E-2</v>
      </c>
      <c r="D68" s="159">
        <f>'Wellbeing Acorn Type'!K39</f>
        <v>24.776190522815025</v>
      </c>
      <c r="E68" s="158">
        <f t="shared" si="1"/>
        <v>1.834862385321101E-2</v>
      </c>
      <c r="F68" s="159">
        <f t="shared" si="2"/>
        <v>24.776190522815025</v>
      </c>
      <c r="G68" s="160">
        <v>4.2</v>
      </c>
      <c r="H68" s="38"/>
      <c r="I68" s="48"/>
    </row>
    <row r="69" spans="1:9" ht="15" customHeight="1">
      <c r="A69" s="156">
        <v>4.21</v>
      </c>
      <c r="B69" s="157">
        <f>'Wellbeing Acorn Type'!E40</f>
        <v>1</v>
      </c>
      <c r="C69" s="158">
        <f>'Wellbeing Acorn Type'!F40</f>
        <v>9.1743119266055051E-3</v>
      </c>
      <c r="D69" s="159">
        <f>'Wellbeing Acorn Type'!K40</f>
        <v>51.285619705178966</v>
      </c>
      <c r="E69" s="158">
        <f t="shared" si="1"/>
        <v>9.1743119266055051E-3</v>
      </c>
      <c r="F69" s="159">
        <f t="shared" si="2"/>
        <v>51.285619705178966</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12</v>
      </c>
      <c r="C71" s="158">
        <f>'Wellbeing Acorn Type'!F42</f>
        <v>0.11009174311926606</v>
      </c>
      <c r="D71" s="159">
        <f>'Wellbeing Acorn Type'!K42</f>
        <v>262.89728176017502</v>
      </c>
      <c r="E71" s="158">
        <f t="shared" si="1"/>
        <v>0.1</v>
      </c>
      <c r="F71" s="159">
        <f t="shared" si="2"/>
        <v>200</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2</v>
      </c>
      <c r="C73" s="158">
        <f>'Wellbeing Acorn Type'!F44</f>
        <v>1.834862385321101E-2</v>
      </c>
      <c r="D73" s="159">
        <f>'Wellbeing Acorn Type'!K44</f>
        <v>32.82473032149548</v>
      </c>
      <c r="E73" s="158">
        <f t="shared" si="1"/>
        <v>1.834862385321101E-2</v>
      </c>
      <c r="F73" s="159">
        <f t="shared" si="2"/>
        <v>32.82473032149548</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49846-2A65-453C-9A59-3F6762AD0202}">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106.54305430682784</v>
      </c>
      <c r="B19" s="40" t="str">
        <f>'Features Data'!AD18</f>
        <v>Asthma</v>
      </c>
      <c r="C19" s="173"/>
      <c r="D19" s="173"/>
      <c r="E19" s="173"/>
      <c r="F19" s="173"/>
      <c r="G19" s="173"/>
      <c r="H19" s="173"/>
      <c r="K19" s="174">
        <f>'Features Data'!AE18</f>
        <v>106.54305430682784</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106.74977462276287</v>
      </c>
      <c r="B20" s="40" t="str">
        <f>'Features Data'!AD19</f>
        <v>Congestive heart failure</v>
      </c>
      <c r="C20" s="173"/>
      <c r="D20" s="173"/>
      <c r="E20" s="173"/>
      <c r="F20" s="173"/>
      <c r="G20" s="173"/>
      <c r="H20" s="173"/>
      <c r="K20" s="174">
        <f>'Features Data'!AE19</f>
        <v>106.74977462276287</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98.594418889840952</v>
      </c>
      <c r="B21" s="40" t="str">
        <f>'Features Data'!AD20</f>
        <v>Coronary heart disease</v>
      </c>
      <c r="C21" s="173"/>
      <c r="D21" s="173"/>
      <c r="E21" s="173"/>
      <c r="F21" s="173"/>
      <c r="G21" s="173"/>
      <c r="H21" s="173"/>
      <c r="K21" s="174">
        <f>'Features Data'!AE20</f>
        <v>98.594418889840952</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107.46745463610428</v>
      </c>
      <c r="B22" s="40" t="str">
        <f>'Features Data'!AD21</f>
        <v>Angina</v>
      </c>
      <c r="C22" s="173"/>
      <c r="D22" s="173"/>
      <c r="E22" s="173"/>
      <c r="F22" s="173"/>
      <c r="G22" s="173"/>
      <c r="H22" s="173"/>
      <c r="K22" s="174">
        <f>'Features Data'!AE21</f>
        <v>107.46745463610428</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104.06568735074633</v>
      </c>
      <c r="B23" s="40" t="str">
        <f>'Features Data'!AD22</f>
        <v>Heart attack or myocardial infarction</v>
      </c>
      <c r="C23" s="173"/>
      <c r="D23" s="173"/>
      <c r="E23" s="173"/>
      <c r="F23" s="173"/>
      <c r="G23" s="173"/>
      <c r="H23" s="173"/>
      <c r="K23" s="174">
        <f>'Features Data'!AE22</f>
        <v>104.06568735074633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106.33384056376146</v>
      </c>
      <c r="B24" s="40" t="str">
        <f>'Features Data'!AD23</f>
        <v>Stroke</v>
      </c>
      <c r="C24" s="173"/>
      <c r="D24" s="173"/>
      <c r="E24" s="173"/>
      <c r="F24" s="173"/>
      <c r="G24" s="173"/>
      <c r="H24" s="173"/>
      <c r="K24" s="174">
        <f>'Features Data'!AE23</f>
        <v>106.33384056376146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113.48631465404631</v>
      </c>
      <c r="B25" s="40" t="str">
        <f>'Features Data'!AD24</f>
        <v>Emphysema</v>
      </c>
      <c r="C25" s="173"/>
      <c r="D25" s="173"/>
      <c r="E25" s="173"/>
      <c r="F25" s="173"/>
      <c r="G25" s="173"/>
      <c r="H25" s="173"/>
      <c r="K25" s="174">
        <f>'Features Data'!AE24</f>
        <v>113.48631465404631</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97.132788919848622</v>
      </c>
      <c r="B26" s="40" t="str">
        <f>'Features Data'!AD25</f>
        <v>Hypothyroidism or an under-active thyroid</v>
      </c>
      <c r="C26" s="173"/>
      <c r="D26" s="173"/>
      <c r="E26" s="173"/>
      <c r="F26" s="173"/>
      <c r="G26" s="173"/>
      <c r="H26" s="173"/>
      <c r="K26" s="174">
        <f>'Features Data'!AE25</f>
        <v>97.132788919848622</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108.02982821036034</v>
      </c>
      <c r="B27" s="40" t="str">
        <f>'Features Data'!AD26</f>
        <v>Chronic bronchitis</v>
      </c>
      <c r="C27" s="173"/>
      <c r="D27" s="173"/>
      <c r="E27" s="173"/>
      <c r="F27" s="173"/>
      <c r="G27" s="173"/>
      <c r="H27" s="173"/>
      <c r="K27" s="174">
        <f>'Features Data'!AE26</f>
        <v>108.02982821036034</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104.53362376850923</v>
      </c>
      <c r="B28" s="40" t="str">
        <f>'Features Data'!AD27</f>
        <v>Any kind of liver condition</v>
      </c>
      <c r="C28" s="173"/>
      <c r="D28" s="173"/>
      <c r="E28" s="173"/>
      <c r="F28" s="173"/>
      <c r="G28" s="173"/>
      <c r="H28" s="173"/>
      <c r="K28" s="174">
        <f>'Features Data'!AE27</f>
        <v>104.53362376850923</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104.64845232438498</v>
      </c>
      <c r="B29" s="40" t="str">
        <f>'Features Data'!AD28</f>
        <v>Epilepsy</v>
      </c>
      <c r="C29" s="173"/>
      <c r="D29" s="173"/>
      <c r="E29" s="173"/>
      <c r="F29" s="173"/>
      <c r="G29" s="173"/>
      <c r="H29" s="173"/>
      <c r="K29" s="174">
        <f>'Features Data'!AE28</f>
        <v>104.64845232438498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98.803153164043451</v>
      </c>
      <c r="B30" s="40" t="str">
        <f>'Features Data'!AD29</f>
        <v>High blood pressure/hypertension</v>
      </c>
      <c r="C30" s="173"/>
      <c r="D30" s="173"/>
      <c r="E30" s="173"/>
      <c r="F30" s="173"/>
      <c r="G30" s="173"/>
      <c r="H30" s="173"/>
      <c r="K30" s="174">
        <f>'Features Data'!AE29</f>
        <v>98.803153164043451</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100.98253056904794</v>
      </c>
      <c r="B31" s="40" t="str">
        <f>'Features Data'!AD30</f>
        <v>Multiple Sclerosis</v>
      </c>
      <c r="C31" s="173"/>
      <c r="D31" s="173"/>
      <c r="E31" s="173"/>
      <c r="F31" s="173"/>
      <c r="G31" s="173"/>
      <c r="H31" s="173"/>
      <c r="K31" s="174">
        <f>'Features Data'!AE30</f>
        <v>100.98253056904794</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121.38226118785119</v>
      </c>
      <c r="B32" s="40" t="str">
        <f>'Features Data'!AD31</f>
        <v>COPD (Chronic Obstructive Pulmonary Disease)</v>
      </c>
      <c r="C32" s="173"/>
      <c r="D32" s="173"/>
      <c r="E32" s="173"/>
      <c r="F32" s="173"/>
      <c r="G32" s="173"/>
      <c r="H32" s="173"/>
      <c r="K32" s="174">
        <f>'Features Data'!AE31</f>
        <v>121.38226118785119</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99.230690139534417</v>
      </c>
      <c r="B33" s="40" t="str">
        <f>'Features Data'!AD32</f>
        <v>Osteoarthritis</v>
      </c>
      <c r="C33" s="173"/>
      <c r="D33" s="173"/>
      <c r="E33" s="173"/>
      <c r="F33" s="173"/>
      <c r="G33" s="173"/>
      <c r="H33" s="173"/>
      <c r="K33" s="174">
        <f>'Features Data'!AE32</f>
        <v>99.230690139534417</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108.15090228977466</v>
      </c>
      <c r="B34" s="40" t="str">
        <f>'Features Data'!AD33</f>
        <v>Rheumatoid arthritis</v>
      </c>
      <c r="C34" s="173"/>
      <c r="D34" s="173"/>
      <c r="E34" s="173"/>
      <c r="F34" s="173"/>
      <c r="G34" s="173"/>
      <c r="H34" s="173"/>
      <c r="K34" s="174">
        <f>'Features Data'!AE33</f>
        <v>108.15090228977466</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97.470972413068822</v>
      </c>
      <c r="B35" s="40" t="str">
        <f>'Features Data'!AD34</f>
        <v>Other arthritis</v>
      </c>
      <c r="C35" s="173"/>
      <c r="D35" s="173"/>
      <c r="E35" s="173"/>
      <c r="F35" s="173"/>
      <c r="G35" s="173"/>
      <c r="H35" s="173"/>
      <c r="K35" s="174">
        <f>'Features Data'!AE34</f>
        <v>97.470972413068822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93.788242691461846</v>
      </c>
      <c r="B36" s="40" t="str">
        <f>'Features Data'!AD35</f>
        <v>Bowel/colorectal cancer</v>
      </c>
      <c r="C36" s="173"/>
      <c r="D36" s="173"/>
      <c r="E36" s="173"/>
      <c r="F36" s="173"/>
      <c r="G36" s="173"/>
      <c r="H36" s="173"/>
      <c r="K36" s="174">
        <f>'Features Data'!AE35</f>
        <v>93.788242691461846</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103.5415537206776</v>
      </c>
      <c r="B37" s="40" t="str">
        <f>'Features Data'!AD36</f>
        <v>Lung cancer</v>
      </c>
      <c r="C37" s="173"/>
      <c r="D37" s="173"/>
      <c r="E37" s="173"/>
      <c r="F37" s="173"/>
      <c r="G37" s="173"/>
      <c r="H37" s="173"/>
      <c r="K37" s="174">
        <f>'Features Data'!AE36</f>
        <v>103.5415537206776</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92.598742884153836</v>
      </c>
      <c r="B38" s="40" t="str">
        <f>'Features Data'!AD37</f>
        <v>Breast cancer</v>
      </c>
      <c r="C38" s="173"/>
      <c r="D38" s="173"/>
      <c r="E38" s="173"/>
      <c r="F38" s="173"/>
      <c r="G38" s="173"/>
      <c r="H38" s="173"/>
      <c r="K38" s="174">
        <f>'Features Data'!AE37</f>
        <v>92.598742884153836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85.531474964601102</v>
      </c>
      <c r="B39" s="40" t="str">
        <f>'Features Data'!AD38</f>
        <v>Prostate cancer</v>
      </c>
      <c r="C39" s="173"/>
      <c r="D39" s="173"/>
      <c r="E39" s="173"/>
      <c r="F39" s="173"/>
      <c r="G39" s="173"/>
      <c r="H39" s="173"/>
      <c r="K39" s="174">
        <f>'Features Data'!AE38</f>
        <v>85.531474964601102</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200.09448517144435</v>
      </c>
      <c r="B40" s="40" t="str">
        <f>'Features Data'!AD39</f>
        <v>Liver cancer</v>
      </c>
      <c r="C40" s="173"/>
      <c r="D40" s="173"/>
      <c r="E40" s="173"/>
      <c r="F40" s="173"/>
      <c r="G40" s="173"/>
      <c r="H40" s="173"/>
      <c r="K40" s="174">
        <f>'Features Data'!AE39</f>
        <v>200.09448517144435</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93.47286089367671</v>
      </c>
      <c r="B41" s="40" t="str">
        <f>'Features Data'!AD40</f>
        <v>Skin cancer or melanoma</v>
      </c>
      <c r="C41" s="173"/>
      <c r="D41" s="173"/>
      <c r="E41" s="173"/>
      <c r="F41" s="173"/>
      <c r="G41" s="173"/>
      <c r="H41" s="173"/>
      <c r="K41" s="174">
        <f>'Features Data'!AE40</f>
        <v>93.47286089367671</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95.127605826331703</v>
      </c>
      <c r="B42" s="40" t="str">
        <f>'Features Data'!AD41</f>
        <v>Other cancer</v>
      </c>
      <c r="C42" s="173"/>
      <c r="D42" s="173"/>
      <c r="E42" s="173"/>
      <c r="F42" s="173"/>
      <c r="G42" s="173"/>
      <c r="H42" s="173"/>
      <c r="K42" s="174">
        <f>'Features Data'!AE41</f>
        <v>95.127605826331703</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101.07731076784825</v>
      </c>
      <c r="B43" s="40" t="str">
        <f>'Features Data'!AD42</f>
        <v>Type 1 diabetes</v>
      </c>
      <c r="C43" s="173"/>
      <c r="D43" s="173"/>
      <c r="E43" s="173"/>
      <c r="F43" s="173"/>
      <c r="G43" s="173"/>
      <c r="H43" s="173"/>
      <c r="K43" s="174">
        <f>'Features Data'!AE42</f>
        <v>101.07731076784825</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107.04115506842942</v>
      </c>
      <c r="B44" s="40" t="str">
        <f>'Features Data'!AD43</f>
        <v>Type 2 diabetes</v>
      </c>
      <c r="C44" s="173"/>
      <c r="D44" s="173"/>
      <c r="E44" s="173"/>
      <c r="F44" s="173"/>
      <c r="G44" s="173"/>
      <c r="H44" s="173"/>
      <c r="K44" s="174">
        <f>'Features Data'!AE43</f>
        <v>107.04115506842942</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101.02377463405496</v>
      </c>
      <c r="B45" s="40" t="str">
        <f>'Features Data'!AD44</f>
        <v>Gestational diabetes/during pregnancy</v>
      </c>
      <c r="C45" s="173"/>
      <c r="D45" s="173"/>
      <c r="E45" s="173"/>
      <c r="F45" s="173"/>
      <c r="G45" s="173"/>
      <c r="H45" s="173"/>
      <c r="K45" s="174">
        <f>'Features Data'!AE44</f>
        <v>101.02377463405496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109.49529295341378</v>
      </c>
      <c r="B47" s="40" t="str">
        <f>'Features Data'!AD46</f>
        <v>Anxiety</v>
      </c>
      <c r="C47" s="173"/>
      <c r="D47" s="173"/>
      <c r="E47" s="173"/>
      <c r="F47" s="173"/>
      <c r="G47" s="173"/>
      <c r="H47" s="173"/>
      <c r="K47" s="174">
        <f>'Features Data'!AE46</f>
        <v>109.49529295341378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107.79900311885852</v>
      </c>
      <c r="B48" s="40" t="str">
        <f>'Features Data'!AD47</f>
        <v>Depression</v>
      </c>
      <c r="C48" s="173"/>
      <c r="D48" s="173"/>
      <c r="E48" s="173"/>
      <c r="F48" s="173"/>
      <c r="G48" s="173"/>
      <c r="H48" s="173"/>
      <c r="K48" s="174">
        <f>'Features Data'!AE47</f>
        <v>107.79900311885852</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117.84791162358923</v>
      </c>
      <c r="B49" s="40" t="str">
        <f>'Features Data'!AD48</f>
        <v>Psychosis or schizophrenia</v>
      </c>
      <c r="C49" s="173"/>
      <c r="D49" s="173"/>
      <c r="E49" s="173"/>
      <c r="F49" s="173"/>
      <c r="G49" s="173"/>
      <c r="H49" s="173"/>
      <c r="K49" s="174">
        <f>'Features Data'!AE48</f>
        <v>117.84791162358923</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112.26252357604901</v>
      </c>
      <c r="B50" s="40" t="str">
        <f>'Features Data'!AD49</f>
        <v>Bipolar disorder or manic depression</v>
      </c>
      <c r="C50" s="173"/>
      <c r="D50" s="173"/>
      <c r="E50" s="173"/>
      <c r="F50" s="173"/>
      <c r="G50" s="173"/>
      <c r="H50" s="173"/>
      <c r="K50" s="174">
        <f>'Features Data'!AE49</f>
        <v>112.26252357604901</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100.92988974680009</v>
      </c>
      <c r="B51" s="40" t="str">
        <f>'Features Data'!AD50</f>
        <v>An eating disorder</v>
      </c>
      <c r="C51" s="173"/>
      <c r="D51" s="173"/>
      <c r="E51" s="173"/>
      <c r="F51" s="173"/>
      <c r="G51" s="173"/>
      <c r="H51" s="173"/>
      <c r="K51" s="174">
        <f>'Features Data'!AE50</f>
        <v>100.92988974680009</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112.48687017617706</v>
      </c>
      <c r="B52" s="40" t="str">
        <f>'Features Data'!AD51</f>
        <v>Post-traumatic stress disorder</v>
      </c>
      <c r="C52" s="173"/>
      <c r="D52" s="173"/>
      <c r="E52" s="173"/>
      <c r="F52" s="173"/>
      <c r="G52" s="173"/>
      <c r="H52" s="173"/>
      <c r="K52" s="174">
        <f>'Features Data'!AE51</f>
        <v>112.48687017617706</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103.62212431767975</v>
      </c>
      <c r="B53" s="40" t="str">
        <f>'Features Data'!AD52</f>
        <v>Other emotional, nervous or psychiatric problem</v>
      </c>
      <c r="C53" s="173"/>
      <c r="D53" s="173"/>
      <c r="E53" s="173"/>
      <c r="F53" s="173"/>
      <c r="G53" s="173"/>
      <c r="H53" s="173"/>
      <c r="K53" s="174">
        <f>'Features Data'!AE52</f>
        <v>103.62212431767975</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D3117D5A-1C14-478A-959E-3A67BE934DF5}">
          <x14:formula1>
            <xm:f>'Features Data'!$R$2:$R$17</xm:f>
          </x14:formula1>
          <xm:sqref>B14:O14</xm:sqref>
        </x14:dataValidation>
        <x14:dataValidation type="list" allowBlank="1" showInputMessage="1" showErrorMessage="1" xr:uid="{AD0FF276-BE03-4A6C-8DEE-43ADC2466DAA}">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83FF5-64D6-4CD7-8BE1-13A3F76DD6E2}">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25</v>
      </c>
      <c r="F13" s="189">
        <f>IF($E$19&lt;&gt;0,E13/$E$19,0)</f>
        <v>0.22935779816513763</v>
      </c>
      <c r="G13" s="188">
        <f>SUM('Wellbeing Acorn Type'!$G$14:$G$18)</f>
        <v>29475</v>
      </c>
      <c r="H13" s="189">
        <f>IF($G$19=0,0,G13/$G$19)</f>
        <v>0.19413415180335644</v>
      </c>
      <c r="I13" s="189">
        <f>IF(G13&gt;0,E13/G13,0)</f>
        <v>8.4817642069550466E-4</v>
      </c>
      <c r="J13" s="190">
        <f>IF(AND((SQRT((H13*(1-H13))/$E$19))&gt;0, $E$19&gt;0),(F13-H13)/(SQRT((H13*(1-H13))/$E$19)),0)</f>
        <v>0.92974791762414388</v>
      </c>
      <c r="K13" s="191">
        <f>IF(AND(I13&gt;0,$I$19&gt;0),F13/H13*100,0)</f>
        <v>118.14397211133678</v>
      </c>
      <c r="L13" s="161"/>
      <c r="M13" s="161"/>
      <c r="N13" s="161"/>
    </row>
    <row r="14" spans="1:17" ht="18.75" customHeight="1">
      <c r="B14" s="186" t="s">
        <v>1746</v>
      </c>
      <c r="C14" s="192"/>
      <c r="D14" s="176"/>
      <c r="E14" s="188">
        <f>SUM('Wellbeing Acorn Type'!$E$21:$E$28)</f>
        <v>29</v>
      </c>
      <c r="F14" s="189">
        <f>IF($E$19&lt;&gt;0,E14/$E$19,0)</f>
        <v>0.26605504587155965</v>
      </c>
      <c r="G14" s="188">
        <f>SUM('Wellbeing Acorn Type'!$G$21:$G$28)</f>
        <v>26194</v>
      </c>
      <c r="H14" s="189">
        <f>IF($G$19=0,0,G14/$G$19)</f>
        <v>0.17252417208946966</v>
      </c>
      <c r="I14" s="189">
        <f t="shared" ref="I14:I19" si="0">IF(G14&gt;0,E14/G14,0)</f>
        <v>1.1071237688020158E-3</v>
      </c>
      <c r="J14" s="190">
        <f>IF(AND((SQRT((H14*(1-H14))/$E$19))&gt;0, $E$19&gt;0),(F14-H14)/(SQRT((H14*(1-H14))/$E$19)),0)</f>
        <v>2.5844349563299276</v>
      </c>
      <c r="K14" s="191">
        <f>IF(AND(I14&gt;0,$I$19&gt;0),F14/H14*100,0)</f>
        <v>154.2131996052041</v>
      </c>
      <c r="L14" s="161"/>
      <c r="M14" s="161"/>
      <c r="N14" s="161"/>
      <c r="Q14" s="176"/>
    </row>
    <row r="15" spans="1:17" ht="18.75" customHeight="1">
      <c r="B15" s="186" t="s">
        <v>1747</v>
      </c>
      <c r="C15" s="192"/>
      <c r="D15" s="176"/>
      <c r="E15" s="188">
        <f>SUM('Wellbeing Acorn Type'!$E$31:$E$35)</f>
        <v>35</v>
      </c>
      <c r="F15" s="189">
        <f>IF($E$19&lt;&gt;0,E15/$E$19,0)</f>
        <v>0.32110091743119268</v>
      </c>
      <c r="G15" s="188">
        <f>SUM('Wellbeing Acorn Type'!$G$31:$G$35)</f>
        <v>33249</v>
      </c>
      <c r="H15" s="189">
        <f>IF($G$19=0,0,G15/$G$19)</f>
        <v>0.2189912269146666</v>
      </c>
      <c r="I15" s="189">
        <f t="shared" si="0"/>
        <v>1.0526632379921201E-3</v>
      </c>
      <c r="J15" s="190">
        <f>IF(AND((SQRT((H15*(1-H15))/$E$19))&gt;0, $E$19&gt;0),(F15-H15)/(SQRT((H15*(1-H15))/$E$19)),0)</f>
        <v>2.5777387153733047</v>
      </c>
      <c r="K15" s="191">
        <f>IF(AND(I15&gt;0,$I$19&gt;0),F15/H15*100,0)</f>
        <v>146.62729733749322</v>
      </c>
      <c r="L15" s="161"/>
      <c r="M15" s="161"/>
      <c r="N15" s="161"/>
      <c r="Q15" s="176"/>
    </row>
    <row r="16" spans="1:17" ht="18.75" customHeight="1">
      <c r="B16" s="186" t="s">
        <v>1748</v>
      </c>
      <c r="C16" s="192"/>
      <c r="D16" s="176"/>
      <c r="E16" s="188">
        <f>SUM('Wellbeing Acorn Type'!$E$38:$E$44)</f>
        <v>20</v>
      </c>
      <c r="F16" s="189">
        <f>IF($E$19&lt;&gt;0,E16/$E$19,0)</f>
        <v>0.1834862385321101</v>
      </c>
      <c r="G16" s="188">
        <f>SUM('Wellbeing Acorn Type'!$G$38:$G$44)</f>
        <v>62500</v>
      </c>
      <c r="H16" s="189">
        <f>IF($G$19=0,0,G16/$G$19)</f>
        <v>0.41165002502832154</v>
      </c>
      <c r="I16" s="189">
        <f t="shared" si="0"/>
        <v>3.2000000000000003E-4</v>
      </c>
      <c r="J16" s="190">
        <f>IF(AND((SQRT((H16*(1-H16))/$E$19))&gt;0, $E$19&gt;0),(F16-H16)/(SQRT((H16*(1-H16))/$E$19)),0)</f>
        <v>-4.8403639952886364</v>
      </c>
      <c r="K16" s="191">
        <f>IF(AND(I16&gt;0,$I$19&gt;0),F16/H16*100,0)</f>
        <v>44.573357798165134</v>
      </c>
      <c r="L16" s="161"/>
      <c r="M16" s="161"/>
      <c r="N16" s="161"/>
      <c r="Q16" s="176"/>
    </row>
    <row r="17" spans="1:17" ht="18.75" customHeight="1">
      <c r="B17" s="193" t="s">
        <v>1749</v>
      </c>
      <c r="C17" s="192"/>
      <c r="D17" s="176"/>
      <c r="E17" s="188">
        <f>SUM('Wellbeing Acorn Type'!$E$47:$E$48)</f>
        <v>0</v>
      </c>
      <c r="F17" s="189">
        <f>IF($E$19&lt;&gt;0,E17/$E$19,0)</f>
        <v>0</v>
      </c>
      <c r="G17" s="188">
        <f>SUM('Wellbeing Acorn Type'!$G$47:$G$48)</f>
        <v>410</v>
      </c>
      <c r="H17" s="189">
        <f>IF($G$19=0,0,G17/$G$19)</f>
        <v>2.700424164185789E-3</v>
      </c>
      <c r="I17" s="189">
        <f t="shared" si="0"/>
        <v>0</v>
      </c>
      <c r="J17" s="190">
        <f>IF(AND((SQRT((H17*(1-H17))/$E$19))&gt;0, $E$19&gt;0),(F17-H17)/(SQRT((H17*(1-H17))/$E$19)),0)</f>
        <v>-0.54327087704867683</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109</v>
      </c>
      <c r="F19" s="198"/>
      <c r="G19" s="197">
        <f>SUM(G13:G18)</f>
        <v>151828</v>
      </c>
      <c r="H19" s="199"/>
      <c r="I19" s="200">
        <f t="shared" si="0"/>
        <v>7.1791764364939278E-4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0.22935779816513763</v>
      </c>
      <c r="C24" s="38">
        <f>IF($A$23,D24,"")</f>
        <v>0.19413415180335644</v>
      </c>
      <c r="D24" s="39">
        <f>H13</f>
        <v>0.19413415180335644</v>
      </c>
    </row>
    <row r="25" spans="1:17" ht="15" customHeight="1">
      <c r="A25" s="38" t="s">
        <v>1752</v>
      </c>
      <c r="B25" s="39">
        <f>F14</f>
        <v>0.26605504587155965</v>
      </c>
      <c r="C25" s="38">
        <f>IF($A$23,D25,"")</f>
        <v>0.17252417208946966</v>
      </c>
      <c r="D25" s="39">
        <f>H14</f>
        <v>0.17252417208946966</v>
      </c>
    </row>
    <row r="26" spans="1:17" ht="15" customHeight="1">
      <c r="A26" s="38" t="s">
        <v>1753</v>
      </c>
      <c r="B26" s="39">
        <f>F15</f>
        <v>0.32110091743119268</v>
      </c>
      <c r="C26" s="38">
        <f>IF($A$23,D26,"")</f>
        <v>0.2189912269146666</v>
      </c>
      <c r="D26" s="39">
        <f>H15</f>
        <v>0.2189912269146666</v>
      </c>
    </row>
    <row r="27" spans="1:17" ht="15" customHeight="1">
      <c r="A27" s="38" t="s">
        <v>1754</v>
      </c>
      <c r="B27" s="39">
        <f>F16</f>
        <v>0.1834862385321101</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B43AE-E61B-4DDB-8F6B-A0B2F4151CDD}">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4</v>
      </c>
      <c r="F14" s="207">
        <f>IF($E$51=0,0,E14/$E$51)</f>
        <v>3.669724770642202E-2</v>
      </c>
      <c r="G14" s="206">
        <f>'Input Sheet'!C8</f>
        <v>2777</v>
      </c>
      <c r="H14" s="207">
        <f>IF($G$51=0,0,G14/$G$51)</f>
        <v>1.8290433912058382E-2</v>
      </c>
      <c r="I14" s="207">
        <f>IF(G14&gt;0,E14/G14,0)</f>
        <v>1.4404033129276198E-3</v>
      </c>
      <c r="J14" s="190">
        <f>IF(AND((SQRT((H14*(1-H14))/$E$51))&gt;0, $E$51&gt;0),(F14-H14)/(SQRT((H14*(1-H14))/$E$51)),0)</f>
        <v>1.4341294434417955</v>
      </c>
      <c r="K14" s="208">
        <f>IF(AND(I14&gt;0,$I$51&gt;0),F14/H14*100,0)</f>
        <v>200.63628825245382</v>
      </c>
      <c r="P14" s="1">
        <f ca="1">IF(K14="",0,IF($P$11=2,K14+RAND()/1000,F14+RAND()/1000))</f>
        <v>200.63693183775118</v>
      </c>
      <c r="Q14" s="176">
        <f ca="1">RANK(P14,$P$14:$P$48)+COUNTIF($P14:P$14,P14)-1</f>
        <v>4</v>
      </c>
      <c r="R14" s="40">
        <v>1</v>
      </c>
    </row>
    <row r="15" spans="1:18" ht="14.5">
      <c r="C15" s="205" t="s">
        <v>1757</v>
      </c>
      <c r="D15" s="40" t="s">
        <v>2</v>
      </c>
      <c r="E15" s="206">
        <f>'Input Sheet'!B9</f>
        <v>5</v>
      </c>
      <c r="F15" s="207">
        <f>IF($E$51=0,0,E15/$E$51)</f>
        <v>4.5871559633027525E-2</v>
      </c>
      <c r="G15" s="206">
        <f>'Input Sheet'!C9</f>
        <v>5698</v>
      </c>
      <c r="H15" s="207">
        <f>IF($G$51=0,0,G15/$G$51)</f>
        <v>3.7529309481782014E-2</v>
      </c>
      <c r="I15" s="207">
        <f>IF(G15&gt;0,E15/G15,0)</f>
        <v>8.7750087750087754E-4</v>
      </c>
      <c r="J15" s="190">
        <f>IF(AND((SQRT((H15*(1-H15))/$E$51))&gt;0, $E$51&gt;0),(F15-H15)/(SQRT((H15*(1-H15))/$E$51)),0)</f>
        <v>0.4582657647960473</v>
      </c>
      <c r="K15" s="208">
        <f>IF(AND(I15&gt;0,$I$51&gt;0),F15/H15*100,0)</f>
        <v>122.22862681578279</v>
      </c>
      <c r="P15" s="1">
        <f t="shared" ref="P15:P48" ca="1" si="0">IF(K15="",0,IF($P$11=2,K15+RAND()/1000,F15+RAND()/1000))</f>
        <v>122.22878734679328</v>
      </c>
      <c r="Q15" s="176">
        <f ca="1">RANK(P15,$P$14:$P$48)+COUNTIF($P$14:P15,P15)-1</f>
        <v>11</v>
      </c>
      <c r="R15" s="40">
        <v>2</v>
      </c>
    </row>
    <row r="16" spans="1:18" ht="14.5">
      <c r="C16" s="205" t="s">
        <v>1758</v>
      </c>
      <c r="D16" s="40" t="s">
        <v>3</v>
      </c>
      <c r="E16" s="206">
        <f>'Input Sheet'!B10</f>
        <v>11</v>
      </c>
      <c r="F16" s="207">
        <f>IF($E$51=0,0,E16/$E$51)</f>
        <v>0.10091743119266056</v>
      </c>
      <c r="G16" s="206">
        <f>'Input Sheet'!C10</f>
        <v>8390</v>
      </c>
      <c r="H16" s="207">
        <f>IF($G$51=0,0,G16/$G$51)</f>
        <v>5.5259899359801884E-2</v>
      </c>
      <c r="I16" s="207">
        <f>IF(G16&gt;0,E16/G16,0)</f>
        <v>1.3110846245530394E-3</v>
      </c>
      <c r="J16" s="190">
        <f>IF(AND((SQRT((H16*(1-H16))/$E$51))&gt;0, $E$51&gt;0),(F16-H16)/(SQRT((H16*(1-H16))/$E$51)),0)</f>
        <v>2.0862409213459356</v>
      </c>
      <c r="K16" s="208">
        <f>IF(AND(I16&gt;0,$I$51&gt;0),F16/H16*100,0)</f>
        <v>182.62326273086134</v>
      </c>
      <c r="P16" s="1">
        <f t="shared" ca="1" si="0"/>
        <v>182.62355829186058</v>
      </c>
      <c r="Q16" s="176">
        <f ca="1">RANK(P16,$P$14:$P$48)+COUNTIF($P$14:P16,P16)-1</f>
        <v>5</v>
      </c>
      <c r="R16" s="40">
        <v>3</v>
      </c>
    </row>
    <row r="17" spans="1:18" ht="14.5">
      <c r="C17" s="205" t="s">
        <v>1759</v>
      </c>
      <c r="D17" s="40" t="s">
        <v>4</v>
      </c>
      <c r="E17" s="206">
        <f>'Input Sheet'!B11</f>
        <v>0</v>
      </c>
      <c r="F17" s="207">
        <f>IF($E$51=0,0,E17/$E$51)</f>
        <v>0</v>
      </c>
      <c r="G17" s="206">
        <f>'Input Sheet'!C11</f>
        <v>7426</v>
      </c>
      <c r="H17" s="207">
        <f>IF($G$51=0,0,G17/$G$51)</f>
        <v>4.8910609373765047E-2</v>
      </c>
      <c r="I17" s="207">
        <f>IF(G17&gt;0,E17/G17,0)</f>
        <v>0</v>
      </c>
      <c r="J17" s="190">
        <f>IF(AND((SQRT((H17*(1-H17))/$E$51))&gt;0, $E$51&gt;0),(F17-H17)/(SQRT((H17*(1-H17))/$E$51)),0)</f>
        <v>-2.3675770267403733</v>
      </c>
      <c r="K17" s="208">
        <f>IF(AND(I17&gt;0,$I$51&gt;0),F17/H17*100,0)</f>
        <v>0</v>
      </c>
      <c r="P17" s="1">
        <f t="shared" ca="1" si="0"/>
        <v>9.0273844901107977E-4</v>
      </c>
      <c r="Q17" s="176">
        <f ca="1">RANK(P17,$P$14:$P$48)+COUNTIF($P$14:P17,P17)-1</f>
        <v>19</v>
      </c>
      <c r="R17" s="40">
        <v>4</v>
      </c>
    </row>
    <row r="18" spans="1:18" ht="14.5">
      <c r="C18" s="205" t="s">
        <v>1760</v>
      </c>
      <c r="D18" s="40" t="s">
        <v>5</v>
      </c>
      <c r="E18" s="206">
        <f>'Input Sheet'!B12</f>
        <v>5</v>
      </c>
      <c r="F18" s="207">
        <f>IF($E$51=0,0,E18/$E$51)</f>
        <v>4.5871559633027525E-2</v>
      </c>
      <c r="G18" s="206">
        <f>'Input Sheet'!C12</f>
        <v>5184</v>
      </c>
      <c r="H18" s="207">
        <f>IF($G$51=0,0,G18/$G$51)</f>
        <v>3.4143899675949101E-2</v>
      </c>
      <c r="I18" s="207">
        <f>IF(G18&gt;0,E18/G18,0)</f>
        <v>9.6450617283950612E-4</v>
      </c>
      <c r="J18" s="190">
        <f>IF(AND((SQRT((H18*(1-H18))/$E$51))&gt;0, $E$51&gt;0),(F18-H18)/(SQRT((H18*(1-H18))/$E$51)),0)</f>
        <v>0.67423584827526084</v>
      </c>
      <c r="K18" s="208">
        <f>IF(AND(I18&gt;0,$I$51&gt;0),F18/H18*100,0)</f>
        <v>134.34774606410693</v>
      </c>
      <c r="P18" s="1">
        <f t="shared" ca="1" si="0"/>
        <v>134.34843222162431</v>
      </c>
      <c r="Q18" s="176">
        <f ca="1">RANK(P18,$P$14:$P$48)+COUNTIF($P$14:P18,P18)-1</f>
        <v>9</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-1.0882887576547948</v>
      </c>
      <c r="K21" s="208">
        <f t="shared" ref="K21:K28" si="5">IF(AND(I21&gt;0,$I$51&gt;0),F21/H21*100,0)</f>
        <v>0</v>
      </c>
      <c r="P21" s="1">
        <f t="shared" ca="1" si="0"/>
        <v>6.4838223720025648E-4</v>
      </c>
      <c r="Q21" s="176">
        <f ca="1">RANK(P21,$P$14:$P$48)+COUNTIF($P$14:P21,P21)-1</f>
        <v>20</v>
      </c>
      <c r="R21" s="40">
        <v>6</v>
      </c>
    </row>
    <row r="22" spans="1:18" ht="14.5">
      <c r="C22" s="205" t="s">
        <v>1762</v>
      </c>
      <c r="D22" s="40" t="s">
        <v>8</v>
      </c>
      <c r="E22" s="206">
        <f>'Input Sheet'!B14</f>
        <v>13</v>
      </c>
      <c r="F22" s="207">
        <f t="shared" si="1"/>
        <v>0.11926605504587157</v>
      </c>
      <c r="G22" s="206">
        <f>'Input Sheet'!C14</f>
        <v>2461</v>
      </c>
      <c r="H22" s="207">
        <f t="shared" si="2"/>
        <v>1.6209131385515187E-2</v>
      </c>
      <c r="I22" s="207">
        <f t="shared" si="3"/>
        <v>5.2824055262088582E-3</v>
      </c>
      <c r="J22" s="190">
        <f t="shared" si="4"/>
        <v>8.5203838078186731</v>
      </c>
      <c r="K22" s="208">
        <f t="shared" si="5"/>
        <v>735.79547360847585</v>
      </c>
      <c r="P22" s="1">
        <f t="shared" ca="1" si="0"/>
        <v>735.79611685057296</v>
      </c>
      <c r="Q22" s="176">
        <f ca="1">RANK(P22,$P$14:$P$48)+COUNTIF($P$14:P22,P22)-1</f>
        <v>1</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5.1790197804813486E-4</v>
      </c>
      <c r="Q23" s="176">
        <f ca="1">RANK(P23,$P$14:$P$48)+COUNTIF($P$14:P23,P23)-1</f>
        <v>22</v>
      </c>
      <c r="R23" s="40">
        <v>8</v>
      </c>
    </row>
    <row r="24" spans="1:18" ht="14.5">
      <c r="C24" s="205" t="s">
        <v>1764</v>
      </c>
      <c r="D24" s="40" t="s">
        <v>10</v>
      </c>
      <c r="E24" s="206">
        <f>'Input Sheet'!B16</f>
        <v>6</v>
      </c>
      <c r="F24" s="207">
        <f t="shared" si="1"/>
        <v>5.5045871559633031E-2</v>
      </c>
      <c r="G24" s="206">
        <f>'Input Sheet'!C16</f>
        <v>7561</v>
      </c>
      <c r="H24" s="207">
        <f t="shared" si="2"/>
        <v>4.9799773427826224E-2</v>
      </c>
      <c r="I24" s="207">
        <f t="shared" si="3"/>
        <v>7.9354582727152493E-4</v>
      </c>
      <c r="J24" s="190">
        <f t="shared" si="4"/>
        <v>0.25178416353506022</v>
      </c>
      <c r="K24" s="208">
        <f t="shared" si="5"/>
        <v>110.53438152567072</v>
      </c>
      <c r="P24" s="1">
        <f t="shared" ca="1" si="0"/>
        <v>110.53464757025728</v>
      </c>
      <c r="Q24" s="176">
        <f ca="1">RANK(P24,$P$14:$P$48)+COUNTIF($P$14:P24,P24)-1</f>
        <v>13</v>
      </c>
      <c r="R24" s="40">
        <v>9</v>
      </c>
    </row>
    <row r="25" spans="1:18" ht="14.5">
      <c r="C25" s="213" t="s">
        <v>1765</v>
      </c>
      <c r="D25" s="40" t="s">
        <v>11</v>
      </c>
      <c r="E25" s="206">
        <f>'Input Sheet'!B17</f>
        <v>6</v>
      </c>
      <c r="F25" s="207">
        <f t="shared" si="1"/>
        <v>5.5045871559633031E-2</v>
      </c>
      <c r="G25" s="206">
        <f>'Input Sheet'!C17</f>
        <v>5238</v>
      </c>
      <c r="H25" s="207">
        <f t="shared" si="2"/>
        <v>3.4499565297573573E-2</v>
      </c>
      <c r="I25" s="207">
        <f t="shared" si="3"/>
        <v>1.145475372279496E-3</v>
      </c>
      <c r="J25" s="190">
        <f t="shared" si="4"/>
        <v>1.1753411947633206</v>
      </c>
      <c r="K25" s="208">
        <f t="shared" si="5"/>
        <v>159.55526130500118</v>
      </c>
      <c r="P25" s="1">
        <f t="shared" ca="1" si="0"/>
        <v>159.55603940096955</v>
      </c>
      <c r="Q25" s="176">
        <f ca="1">RANK(P25,$P$14:$P$48)+COUNTIF($P$14:P25,P25)-1</f>
        <v>6</v>
      </c>
      <c r="R25" s="40">
        <v>10</v>
      </c>
    </row>
    <row r="26" spans="1:18" ht="14.5">
      <c r="C26" s="213" t="s">
        <v>1766</v>
      </c>
      <c r="D26" s="40" t="s">
        <v>12</v>
      </c>
      <c r="E26" s="206">
        <f>'Input Sheet'!B18</f>
        <v>1</v>
      </c>
      <c r="F26" s="207">
        <f t="shared" si="1"/>
        <v>9.1743119266055051E-3</v>
      </c>
      <c r="G26" s="206">
        <f>'Input Sheet'!C18</f>
        <v>2655</v>
      </c>
      <c r="H26" s="207">
        <f t="shared" si="2"/>
        <v>1.7486893063203099E-2</v>
      </c>
      <c r="I26" s="207">
        <f t="shared" si="3"/>
        <v>3.7664783427495291E-4</v>
      </c>
      <c r="J26" s="190">
        <f t="shared" si="4"/>
        <v>-0.66210008383635766</v>
      </c>
      <c r="K26" s="208">
        <f t="shared" si="5"/>
        <v>52.463933378254637</v>
      </c>
      <c r="P26" s="1">
        <f t="shared" ca="1" si="0"/>
        <v>52.464298320690027</v>
      </c>
      <c r="Q26" s="176">
        <f ca="1">RANK(P26,$P$14:$P$48)+COUNTIF($P$14:P26,P26)-1</f>
        <v>14</v>
      </c>
      <c r="R26" s="40">
        <v>11</v>
      </c>
    </row>
    <row r="27" spans="1:18" ht="14.5">
      <c r="C27" s="213" t="s">
        <v>1767</v>
      </c>
      <c r="D27" s="40" t="s">
        <v>13</v>
      </c>
      <c r="E27" s="206">
        <f>'Input Sheet'!B19</f>
        <v>3</v>
      </c>
      <c r="F27" s="207">
        <f t="shared" si="1"/>
        <v>2.7522935779816515E-2</v>
      </c>
      <c r="G27" s="206">
        <f>'Input Sheet'!C19</f>
        <v>2709</v>
      </c>
      <c r="H27" s="207">
        <f t="shared" si="2"/>
        <v>1.7842558684827568E-2</v>
      </c>
      <c r="I27" s="207">
        <f t="shared" si="3"/>
        <v>1.1074197120708748E-3</v>
      </c>
      <c r="J27" s="190">
        <f t="shared" si="4"/>
        <v>0.7634601999770626</v>
      </c>
      <c r="K27" s="208">
        <f t="shared" si="5"/>
        <v>154.2544220589879</v>
      </c>
      <c r="P27" s="1">
        <f t="shared" ca="1" si="0"/>
        <v>154.25515649239799</v>
      </c>
      <c r="Q27" s="176">
        <f ca="1">RANK(P27,$P$14:$P$48)+COUNTIF($P$14:P27,P27)-1</f>
        <v>7</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-1.7036551891296867</v>
      </c>
      <c r="K28" s="208">
        <f t="shared" si="5"/>
        <v>0</v>
      </c>
      <c r="P28" s="1">
        <f t="shared" ca="1" si="0"/>
        <v>2.3515827075652586E-4</v>
      </c>
      <c r="Q28" s="176">
        <f ca="1">RANK(P28,$P$14:$P$48)+COUNTIF($P$14:P28,P28)-1</f>
        <v>24</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9</v>
      </c>
      <c r="F31" s="207">
        <f>IF($E$51=0,0,E31/$E$51)</f>
        <v>8.2568807339449546E-2</v>
      </c>
      <c r="G31" s="206">
        <f>'Input Sheet'!C21</f>
        <v>6104</v>
      </c>
      <c r="H31" s="207">
        <f>IF($G$51=0,0,G31/$G$51)</f>
        <v>4.020338804436599E-2</v>
      </c>
      <c r="I31" s="207">
        <f>IF(G31&gt;0,E31/G31,0)</f>
        <v>1.4744429882044561E-3</v>
      </c>
      <c r="J31" s="190">
        <f>IF(AND((SQRT((H31*(1-H31))/$E$51))&gt;0, $E$51&gt;0),(F31-H31)/(SQRT((H31*(1-H31))/$E$51)),0)</f>
        <v>2.2516652471036154</v>
      </c>
      <c r="K31" s="208">
        <f>IF(AND(I31&gt;0,$I$51&gt;0),F31/H31*100,0)</f>
        <v>205.37773395697815</v>
      </c>
      <c r="P31" s="1">
        <f t="shared" ca="1" si="0"/>
        <v>205.37775530721333</v>
      </c>
      <c r="Q31" s="176">
        <f ca="1">RANK(P31,$P$14:$P$48)+COUNTIF($P$14:P31,P31)-1</f>
        <v>3</v>
      </c>
      <c r="R31" s="40">
        <v>14</v>
      </c>
    </row>
    <row r="32" spans="1:18" ht="14.5">
      <c r="C32" s="213" t="s">
        <v>1771</v>
      </c>
      <c r="D32" s="40" t="s">
        <v>17</v>
      </c>
      <c r="E32" s="206">
        <f>'Input Sheet'!B22</f>
        <v>6</v>
      </c>
      <c r="F32" s="207">
        <f>IF($E$51=0,0,E32/$E$51)</f>
        <v>5.5045871559633031E-2</v>
      </c>
      <c r="G32" s="206">
        <f>'Input Sheet'!C22</f>
        <v>6716</v>
      </c>
      <c r="H32" s="207">
        <f>IF($G$51=0,0,G32/$G$51)</f>
        <v>4.4234265089443316E-2</v>
      </c>
      <c r="I32" s="207">
        <f>IF(G32&gt;0,E32/G32,0)</f>
        <v>8.9338892197736745E-4</v>
      </c>
      <c r="J32" s="190">
        <f>IF(AND((SQRT((H32*(1-H32))/$E$51))&gt;0, $E$51&gt;0),(F32-H32)/(SQRT((H32*(1-H32))/$E$51)),0)</f>
        <v>0.54896965892477645</v>
      </c>
      <c r="K32" s="208">
        <f>IF(AND(I32&gt;0,$I$51&gt;0),F32/H32*100,0)</f>
        <v>124.44170022566952</v>
      </c>
      <c r="P32" s="1">
        <f t="shared" ca="1" si="0"/>
        <v>124.44254992126355</v>
      </c>
      <c r="Q32" s="176">
        <f ca="1">RANK(P32,$P$14:$P$48)+COUNTIF($P$14:P32,P32)-1</f>
        <v>10</v>
      </c>
      <c r="R32" s="40">
        <v>15</v>
      </c>
    </row>
    <row r="33" spans="1:18" ht="14.5">
      <c r="C33" s="213" t="s">
        <v>1772</v>
      </c>
      <c r="D33" s="40" t="s">
        <v>18</v>
      </c>
      <c r="E33" s="206">
        <f>'Input Sheet'!B23</f>
        <v>8</v>
      </c>
      <c r="F33" s="207">
        <f>IF($E$51=0,0,E33/$E$51)</f>
        <v>7.3394495412844041E-2</v>
      </c>
      <c r="G33" s="206">
        <f>'Input Sheet'!C23</f>
        <v>9356</v>
      </c>
      <c r="H33" s="207">
        <f>IF($G$51=0,0,G33/$G$51)</f>
        <v>6.1622362146639617E-2</v>
      </c>
      <c r="I33" s="207">
        <f>IF(G33&gt;0,E33/G33,0)</f>
        <v>8.5506626763574172E-4</v>
      </c>
      <c r="J33" s="190">
        <f>IF(AND((SQRT((H33*(1-H33))/$E$51))&gt;0, $E$51&gt;0),(F33-H33)/(SQRT((H33*(1-H33))/$E$51)),0)</f>
        <v>0.5111053453613339</v>
      </c>
      <c r="K33" s="208">
        <f>IF(AND(I33&gt;0,$I$51&gt;0),F33/H33*100,0)</f>
        <v>119.10367090146734</v>
      </c>
      <c r="P33" s="1">
        <f t="shared" ca="1" si="0"/>
        <v>119.10439913615195</v>
      </c>
      <c r="Q33" s="176">
        <f ca="1">RANK(P33,$P$14:$P$48)+COUNTIF($P$14:P33,P33)-1</f>
        <v>12</v>
      </c>
      <c r="R33" s="40">
        <v>16</v>
      </c>
    </row>
    <row r="34" spans="1:18" ht="14.5">
      <c r="C34" s="213" t="s">
        <v>1773</v>
      </c>
      <c r="D34" s="40" t="s">
        <v>19</v>
      </c>
      <c r="E34" s="206">
        <f>'Input Sheet'!B24</f>
        <v>12</v>
      </c>
      <c r="F34" s="207">
        <f>IF($E$51=0,0,E34/$E$51)</f>
        <v>0.11009174311926606</v>
      </c>
      <c r="G34" s="206">
        <f>'Input Sheet'!C24</f>
        <v>11016</v>
      </c>
      <c r="H34" s="207">
        <f>IF($G$51=0,0,G34/$G$51)</f>
        <v>7.255578681139184E-2</v>
      </c>
      <c r="I34" s="207">
        <f>IF(G34&gt;0,E34/G34,0)</f>
        <v>1.0893246187363835E-3</v>
      </c>
      <c r="J34" s="190">
        <f>IF(AND((SQRT((H34*(1-H34))/$E$51))&gt;0, $E$51&gt;0),(F34-H34)/(SQRT((H34*(1-H34))/$E$51)),0)</f>
        <v>1.5107089702818413</v>
      </c>
      <c r="K34" s="208">
        <f>IF(AND(I34&gt;0,$I$51&gt;0),F34/H34*100,0)</f>
        <v>151.73392496652076</v>
      </c>
      <c r="P34" s="1">
        <f t="shared" ca="1" si="0"/>
        <v>151.7339937008993</v>
      </c>
      <c r="Q34" s="176">
        <f ca="1">RANK(P34,$P$14:$P$48)+COUNTIF($P$14:P34,P34)-1</f>
        <v>8</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-0.20232813529443563</v>
      </c>
      <c r="K35" s="208">
        <f>IF(AND(I35&gt;0,$I$51&gt;0),F35/H35*100,0)</f>
        <v>0</v>
      </c>
      <c r="P35" s="1">
        <f t="shared" ca="1" si="0"/>
        <v>6.0599429321033124E-5</v>
      </c>
      <c r="Q35" s="176">
        <f ca="1">RANK(P35,$P$14:$P$48)+COUNTIF($P$14:P35,P35)-1</f>
        <v>27</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3</v>
      </c>
      <c r="F38" s="207">
        <f t="shared" ref="F38:F44" si="6">IF($E$51=0,0,E38/$E$51)</f>
        <v>2.7522935779816515E-2</v>
      </c>
      <c r="G38" s="206">
        <f>'Input Sheet'!C26</f>
        <v>21269</v>
      </c>
      <c r="H38" s="207">
        <f t="shared" ref="H38:H44" si="7">IF($G$51=0,0,G38/$G$51)</f>
        <v>0.14008615011723793</v>
      </c>
      <c r="I38" s="207">
        <f t="shared" ref="I38:I44" si="8">IF(G38&gt;0,E38/G38,0)</f>
        <v>1.4105035497672668E-4</v>
      </c>
      <c r="J38" s="190">
        <f t="shared" ref="J38:J44" si="9">IF(AND((SQRT((H38*(1-H38))/$E$51))&gt;0, $E$51&gt;0),(F38-H38)/(SQRT((H38*(1-H38))/$E$51)),0)</f>
        <v>-3.385982142131895</v>
      </c>
      <c r="K38" s="208">
        <f t="shared" ref="K38:K44" si="10">IF(AND(I38&gt;0,$I$51&gt;0),F38/H38*100,0)</f>
        <v>19.647149812299507</v>
      </c>
      <c r="P38" s="1">
        <f t="shared" ca="1" si="0"/>
        <v>19.647741974182285</v>
      </c>
      <c r="Q38" s="176">
        <f ca="1">RANK(P38,$P$14:$P$48)+COUNTIF($P$14:P38,P38)-1</f>
        <v>18</v>
      </c>
      <c r="R38" s="40">
        <v>19</v>
      </c>
    </row>
    <row r="39" spans="1:18" ht="14.5">
      <c r="C39" s="213" t="s">
        <v>1777</v>
      </c>
      <c r="D39" s="40" t="s">
        <v>23</v>
      </c>
      <c r="E39" s="206">
        <f>'Input Sheet'!B27</f>
        <v>2</v>
      </c>
      <c r="F39" s="207">
        <f t="shared" si="6"/>
        <v>1.834862385321101E-2</v>
      </c>
      <c r="G39" s="206">
        <f>'Input Sheet'!C27</f>
        <v>11244</v>
      </c>
      <c r="H39" s="207">
        <f t="shared" si="7"/>
        <v>7.405748610269515E-2</v>
      </c>
      <c r="I39" s="207">
        <f t="shared" si="8"/>
        <v>1.7787264318747776E-4</v>
      </c>
      <c r="J39" s="190">
        <f t="shared" si="9"/>
        <v>-2.2210638447217108</v>
      </c>
      <c r="K39" s="208">
        <f t="shared" si="10"/>
        <v>24.776190522815025</v>
      </c>
      <c r="P39" s="1">
        <f t="shared" ca="1" si="0"/>
        <v>24.776962588002526</v>
      </c>
      <c r="Q39" s="176">
        <f ca="1">RANK(P39,$P$14:$P$48)+COUNTIF($P$14:P39,P39)-1</f>
        <v>17</v>
      </c>
      <c r="R39" s="40">
        <v>20</v>
      </c>
    </row>
    <row r="40" spans="1:18" ht="14.5">
      <c r="C40" s="213" t="s">
        <v>1778</v>
      </c>
      <c r="D40" s="40" t="s">
        <v>24</v>
      </c>
      <c r="E40" s="206">
        <f>'Input Sheet'!B28</f>
        <v>1</v>
      </c>
      <c r="F40" s="207">
        <f t="shared" si="6"/>
        <v>9.1743119266055051E-3</v>
      </c>
      <c r="G40" s="206">
        <f>'Input Sheet'!C28</f>
        <v>2716</v>
      </c>
      <c r="H40" s="207">
        <f t="shared" si="7"/>
        <v>1.788866348763074E-2</v>
      </c>
      <c r="I40" s="207">
        <f t="shared" si="8"/>
        <v>3.6818851251840942E-4</v>
      </c>
      <c r="J40" s="190">
        <f t="shared" si="9"/>
        <v>-0.68640275235322357</v>
      </c>
      <c r="K40" s="208">
        <f t="shared" si="10"/>
        <v>51.285619705178966</v>
      </c>
      <c r="P40" s="1">
        <f t="shared" ca="1" si="0"/>
        <v>51.286357128864026</v>
      </c>
      <c r="Q40" s="176">
        <f ca="1">RANK(P40,$P$14:$P$48)+COUNTIF($P$14:P40,P40)-1</f>
        <v>15</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-0.69351568494584792</v>
      </c>
      <c r="K41" s="208">
        <f t="shared" si="10"/>
        <v>0</v>
      </c>
      <c r="P41" s="1">
        <f t="shared" ca="1" si="0"/>
        <v>1.4026081269166092E-4</v>
      </c>
      <c r="Q41" s="176">
        <f ca="1">RANK(P41,$P$14:$P$48)+COUNTIF($P$14:P41,P41)-1</f>
        <v>26</v>
      </c>
      <c r="R41" s="40">
        <v>22</v>
      </c>
    </row>
    <row r="42" spans="1:18" ht="14.5">
      <c r="C42" s="213" t="s">
        <v>1780</v>
      </c>
      <c r="D42" s="40" t="s">
        <v>26</v>
      </c>
      <c r="E42" s="206">
        <f>'Input Sheet'!B30</f>
        <v>12</v>
      </c>
      <c r="F42" s="207">
        <f t="shared" si="6"/>
        <v>0.11009174311926606</v>
      </c>
      <c r="G42" s="206">
        <f>'Input Sheet'!C30</f>
        <v>6358</v>
      </c>
      <c r="H42" s="207">
        <f t="shared" si="7"/>
        <v>4.1876333746081094E-2</v>
      </c>
      <c r="I42" s="207">
        <f t="shared" si="8"/>
        <v>1.8873859704309531E-3</v>
      </c>
      <c r="J42" s="190">
        <f t="shared" si="9"/>
        <v>3.5554995557415374</v>
      </c>
      <c r="K42" s="208">
        <f t="shared" si="10"/>
        <v>262.89728176017502</v>
      </c>
      <c r="P42" s="1">
        <f t="shared" ca="1" si="0"/>
        <v>262.89799320358009</v>
      </c>
      <c r="Q42" s="176">
        <f ca="1">RANK(P42,$P$14:$P$48)+COUNTIF($P$14:P42,P42)-1</f>
        <v>2</v>
      </c>
      <c r="R42" s="40">
        <v>23</v>
      </c>
    </row>
    <row r="43" spans="1:18" ht="14.5">
      <c r="C43" s="213" t="s">
        <v>1781</v>
      </c>
      <c r="D43" s="40" t="s">
        <v>27</v>
      </c>
      <c r="E43" s="206">
        <f>'Input Sheet'!B31</f>
        <v>0</v>
      </c>
      <c r="F43" s="207">
        <f t="shared" si="6"/>
        <v>0</v>
      </c>
      <c r="G43" s="206">
        <f>'Input Sheet'!C31</f>
        <v>11759</v>
      </c>
      <c r="H43" s="207">
        <f t="shared" si="7"/>
        <v>7.7449482308928522E-2</v>
      </c>
      <c r="I43" s="207">
        <f t="shared" si="8"/>
        <v>0</v>
      </c>
      <c r="J43" s="190">
        <f t="shared" si="9"/>
        <v>-3.0250142867560852</v>
      </c>
      <c r="K43" s="208">
        <f t="shared" si="10"/>
        <v>0</v>
      </c>
      <c r="P43" s="1">
        <f t="shared" ca="1" si="0"/>
        <v>6.466810511710087E-4</v>
      </c>
      <c r="Q43" s="176">
        <f ca="1">RANK(P43,$P$14:$P$48)+COUNTIF($P$14:P43,P43)-1</f>
        <v>21</v>
      </c>
      <c r="R43" s="40">
        <v>24</v>
      </c>
    </row>
    <row r="44" spans="1:18" ht="14.5">
      <c r="C44" s="213" t="s">
        <v>1782</v>
      </c>
      <c r="D44" s="40" t="s">
        <v>28</v>
      </c>
      <c r="E44" s="206">
        <f>'Input Sheet'!B32</f>
        <v>2</v>
      </c>
      <c r="F44" s="207">
        <f t="shared" si="6"/>
        <v>1.834862385321101E-2</v>
      </c>
      <c r="G44" s="206">
        <f>'Input Sheet'!C32</f>
        <v>8487</v>
      </c>
      <c r="H44" s="207">
        <f t="shared" si="7"/>
        <v>5.5898780198645838E-2</v>
      </c>
      <c r="I44" s="207">
        <f t="shared" si="8"/>
        <v>2.3565453045834805E-4</v>
      </c>
      <c r="J44" s="190">
        <f t="shared" si="9"/>
        <v>-1.7065324610702481</v>
      </c>
      <c r="K44" s="208">
        <f t="shared" si="10"/>
        <v>32.82473032149548</v>
      </c>
      <c r="P44" s="1">
        <f t="shared" ca="1" si="0"/>
        <v>32.825355582643056</v>
      </c>
      <c r="Q44" s="176">
        <f ca="1">RANK(P44,$P$14:$P$48)+COUNTIF($P$14:P44,P44)-1</f>
        <v>16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-0.22582293989873017</v>
      </c>
      <c r="K47" s="208">
        <f>IF(AND(I47&gt;0,$I$51&gt;0),F47/H47*100,0)</f>
        <v>0</v>
      </c>
      <c r="P47" s="1">
        <f t="shared" ca="1" si="0"/>
        <v>3.247301530386466E-4</v>
      </c>
      <c r="Q47" s="176">
        <f ca="1">RANK(P47,$P$14:$P$48)+COUNTIF($P$14:P47,P47)-1</f>
        <v>23</v>
      </c>
      <c r="R47" s="40">
        <v>60</v>
      </c>
    </row>
    <row r="48" spans="1:18" ht="14.5">
      <c r="C48" s="205" t="s">
        <v>1785</v>
      </c>
      <c r="D48" s="40" t="s">
        <v>1786</v>
      </c>
      <c r="E48" s="206">
        <f>'Input Sheet'!B34</f>
        <v>0</v>
      </c>
      <c r="F48" s="207">
        <f>IF($E$51=0,0,E48/$E$51)</f>
        <v>0</v>
      </c>
      <c r="G48" s="206">
        <f>'Input Sheet'!C34</f>
        <v>339</v>
      </c>
      <c r="H48" s="207">
        <f>IF($G$51=0,0,G48/$G$51)</f>
        <v>2.2327897357536158E-3</v>
      </c>
      <c r="I48" s="207">
        <f>IF(G48&gt;0,E48/G48,0)</f>
        <v>0</v>
      </c>
      <c r="J48" s="190">
        <f>IF(AND((SQRT((H48*(1-H48))/$E$51))&gt;0, $E$51&gt;0),(F48-H48)/(SQRT((H48*(1-H48))/$E$51)),0)</f>
        <v>-0.49388126140569805</v>
      </c>
      <c r="K48" s="208">
        <f>IF(AND(I48&gt;0,$I$51&gt;0),F48/H48*100,0)</f>
        <v>0</v>
      </c>
      <c r="P48" s="1">
        <f t="shared" ca="1" si="0"/>
        <v>1.938348519316736E-4</v>
      </c>
      <c r="Q48" s="176">
        <f ca="1">RANK(P48,$P$14:$P$48)+COUNTIF($P$14:P48,P48)-1</f>
        <v>25</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109</v>
      </c>
      <c r="F51" s="42"/>
      <c r="G51" s="220">
        <f>SUM(G14:G48)</f>
        <v>151828</v>
      </c>
      <c r="H51" s="17"/>
      <c r="I51" s="221">
        <f>IF(G51&gt;0,E51/G51,0)</f>
        <v>7.1791764364939278E-4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C8CF-9C0A-4963-9D96-94C84EA13127}">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9</v>
      </c>
      <c r="C13" s="226" t="str">
        <f ca="1">INDEX('Wellbeing Acorn Type'!$C$14:$C$48,'Type Sorted'!B13)</f>
        <v>2.7</v>
      </c>
      <c r="D13" s="40" t="str">
        <f ca="1">INDEX('Wellbeing Acorn Type'!D$14:D$48,'Type Sorted'!$B13)</f>
        <v>Struggling Smokers</v>
      </c>
      <c r="E13" s="40"/>
      <c r="F13" s="40"/>
      <c r="G13" s="40"/>
      <c r="H13" s="40"/>
      <c r="I13" s="40"/>
      <c r="J13" s="40"/>
      <c r="K13" s="40"/>
      <c r="L13" s="40"/>
      <c r="M13" s="40"/>
      <c r="N13" s="40"/>
      <c r="O13" s="40"/>
      <c r="P13" s="206">
        <f ca="1">INDEX('Wellbeing Acorn Type'!E$14:E$48,'Type Sorted'!$B13)</f>
        <v>13</v>
      </c>
      <c r="Q13" s="207">
        <f ca="1">INDEX('Wellbeing Acorn Type'!F$14:F$48,'Type Sorted'!$B13)</f>
        <v>0.11926605504587157</v>
      </c>
      <c r="R13" s="206">
        <f ca="1">INDEX('Wellbeing Acorn Type'!G$14:G$48,'Type Sorted'!$B13)</f>
        <v>2461</v>
      </c>
      <c r="S13" s="207">
        <f ca="1">INDEX('Wellbeing Acorn Type'!H$14:H$48,'Type Sorted'!$B13)</f>
        <v>1.6209131385515187E-2</v>
      </c>
      <c r="T13" s="207">
        <f ca="1">INDEX('Wellbeing Acorn Type'!I$14:I$48,'Type Sorted'!$B13)</f>
        <v>5.2824055262088582E-3</v>
      </c>
      <c r="U13" s="227">
        <f ca="1">INDEX('Wellbeing Acorn Type'!J$14:J$48,'Type Sorted'!$B13)</f>
        <v>8.5203838078186731</v>
      </c>
      <c r="V13" s="208">
        <f ca="1">INDEX('Wellbeing Acorn Type'!K$14:K$48,'Type Sorted'!$B13)</f>
        <v>735.79547360847585</v>
      </c>
      <c r="W13" s="208"/>
    </row>
    <row r="14" spans="1:28" ht="20.149999999999999" customHeight="1">
      <c r="A14" s="225">
        <v>2</v>
      </c>
      <c r="B14" s="225">
        <f ca="1">MATCH(A14,'Wellbeing Acorn Type'!$Q$14:$Q$48,0)</f>
        <v>29</v>
      </c>
      <c r="C14" s="226" t="str">
        <f ca="1">INDEX('Wellbeing Acorn Type'!$C$14:$C$48,'Type Sorted'!B14)</f>
        <v>4.23</v>
      </c>
      <c r="D14" s="40" t="str">
        <f ca="1">INDEX('Wellbeing Acorn Type'!D$14:D$48,'Type Sorted'!$B14)</f>
        <v>Happy Families</v>
      </c>
      <c r="E14" s="40"/>
      <c r="F14" s="40"/>
      <c r="G14" s="40"/>
      <c r="H14" s="40"/>
      <c r="I14" s="40"/>
      <c r="J14" s="40"/>
      <c r="K14" s="40"/>
      <c r="L14" s="40"/>
      <c r="M14" s="40"/>
      <c r="N14" s="40"/>
      <c r="O14" s="40"/>
      <c r="P14" s="206">
        <f ca="1">INDEX('Wellbeing Acorn Type'!E$14:E$48,'Type Sorted'!$B14)</f>
        <v>12</v>
      </c>
      <c r="Q14" s="207">
        <f ca="1">INDEX('Wellbeing Acorn Type'!F$14:F$48,'Type Sorted'!$B14)</f>
        <v>0.11009174311926606</v>
      </c>
      <c r="R14" s="206">
        <f ca="1">INDEX('Wellbeing Acorn Type'!G$14:G$48,'Type Sorted'!$B14)</f>
        <v>6358</v>
      </c>
      <c r="S14" s="207">
        <f ca="1">INDEX('Wellbeing Acorn Type'!H$14:H$48,'Type Sorted'!$B14)</f>
        <v>4.1876333746081094E-2</v>
      </c>
      <c r="T14" s="207">
        <f ca="1">INDEX('Wellbeing Acorn Type'!I$14:I$48,'Type Sorted'!$B14)</f>
        <v>1.8873859704309531E-3</v>
      </c>
      <c r="U14" s="227">
        <f ca="1">INDEX('Wellbeing Acorn Type'!J$14:J$48,'Type Sorted'!$B14)</f>
        <v>3.5554995557415374</v>
      </c>
      <c r="V14" s="208">
        <f ca="1">INDEX('Wellbeing Acorn Type'!K$14:K$48,'Type Sorted'!$B14)</f>
        <v>262.89728176017502</v>
      </c>
      <c r="W14" s="208"/>
    </row>
    <row r="15" spans="1:28" ht="20.149999999999999" customHeight="1">
      <c r="A15" s="225">
        <v>3</v>
      </c>
      <c r="B15" s="225">
        <f ca="1">MATCH(A15,'Wellbeing Acorn Type'!$Q$14:$Q$48,0)</f>
        <v>18</v>
      </c>
      <c r="C15" s="226" t="str">
        <f ca="1">INDEX('Wellbeing Acorn Type'!$C$14:$C$48,'Type Sorted'!B15)</f>
        <v>3.14</v>
      </c>
      <c r="D15" s="40" t="str">
        <f ca="1">INDEX('Wellbeing Acorn Type'!D$14:D$48,'Type Sorted'!$B15)</f>
        <v>Rooted Routines</v>
      </c>
      <c r="E15" s="40"/>
      <c r="F15" s="40"/>
      <c r="G15" s="40"/>
      <c r="H15" s="40"/>
      <c r="I15" s="40"/>
      <c r="J15" s="40"/>
      <c r="K15" s="40"/>
      <c r="L15" s="40"/>
      <c r="M15" s="40"/>
      <c r="N15" s="40"/>
      <c r="O15" s="40"/>
      <c r="P15" s="206">
        <f ca="1">INDEX('Wellbeing Acorn Type'!E$14:E$48,'Type Sorted'!$B15)</f>
        <v>9</v>
      </c>
      <c r="Q15" s="207">
        <f ca="1">INDEX('Wellbeing Acorn Type'!F$14:F$48,'Type Sorted'!$B15)</f>
        <v>8.2568807339449546E-2</v>
      </c>
      <c r="R15" s="206">
        <f ca="1">INDEX('Wellbeing Acorn Type'!G$14:G$48,'Type Sorted'!$B15)</f>
        <v>6104</v>
      </c>
      <c r="S15" s="207">
        <f ca="1">INDEX('Wellbeing Acorn Type'!H$14:H$48,'Type Sorted'!$B15)</f>
        <v>4.020338804436599E-2</v>
      </c>
      <c r="T15" s="207">
        <f ca="1">INDEX('Wellbeing Acorn Type'!I$14:I$48,'Type Sorted'!$B15)</f>
        <v>1.4744429882044561E-3</v>
      </c>
      <c r="U15" s="227">
        <f ca="1">INDEX('Wellbeing Acorn Type'!J$14:J$48,'Type Sorted'!$B15)</f>
        <v>2.2516652471036154</v>
      </c>
      <c r="V15" s="208">
        <f ca="1">INDEX('Wellbeing Acorn Type'!K$14:K$48,'Type Sorted'!$B15)</f>
        <v>205.37773395697815</v>
      </c>
      <c r="W15" s="208"/>
    </row>
    <row r="16" spans="1:28" ht="20.149999999999999" customHeight="1">
      <c r="A16" s="225">
        <v>4</v>
      </c>
      <c r="B16" s="225">
        <f ca="1">MATCH(A16,'Wellbeing Acorn Type'!$Q$14:$Q$48,0)</f>
        <v>1</v>
      </c>
      <c r="C16" s="226" t="str">
        <f ca="1">INDEX('Wellbeing Acorn Type'!$C$14:$C$48,'Type Sorted'!B16)</f>
        <v>1.1</v>
      </c>
      <c r="D16" s="40" t="str">
        <f ca="1">INDEX('Wellbeing Acorn Type'!D$14:D$48,'Type Sorted'!$B16)</f>
        <v>Limited Living</v>
      </c>
      <c r="E16" s="40"/>
      <c r="F16" s="40"/>
      <c r="G16" s="40"/>
      <c r="H16" s="40"/>
      <c r="I16" s="40"/>
      <c r="J16" s="40"/>
      <c r="K16" s="40"/>
      <c r="L16" s="40"/>
      <c r="M16" s="40"/>
      <c r="N16" s="40"/>
      <c r="O16" s="40"/>
      <c r="P16" s="206">
        <f ca="1">INDEX('Wellbeing Acorn Type'!E$14:E$48,'Type Sorted'!$B16)</f>
        <v>4</v>
      </c>
      <c r="Q16" s="207">
        <f ca="1">INDEX('Wellbeing Acorn Type'!F$14:F$48,'Type Sorted'!$B16)</f>
        <v>3.669724770642202E-2</v>
      </c>
      <c r="R16" s="206">
        <f ca="1">INDEX('Wellbeing Acorn Type'!G$14:G$48,'Type Sorted'!$B16)</f>
        <v>2777</v>
      </c>
      <c r="S16" s="207">
        <f ca="1">INDEX('Wellbeing Acorn Type'!H$14:H$48,'Type Sorted'!$B16)</f>
        <v>1.8290433912058382E-2</v>
      </c>
      <c r="T16" s="207">
        <f ca="1">INDEX('Wellbeing Acorn Type'!I$14:I$48,'Type Sorted'!$B16)</f>
        <v>1.4404033129276198E-3</v>
      </c>
      <c r="U16" s="227">
        <f ca="1">INDEX('Wellbeing Acorn Type'!J$14:J$48,'Type Sorted'!$B16)</f>
        <v>1.4341294434417955</v>
      </c>
      <c r="V16" s="208">
        <f ca="1">INDEX('Wellbeing Acorn Type'!K$14:K$48,'Type Sorted'!$B16)</f>
        <v>200.63628825245382</v>
      </c>
      <c r="W16" s="208"/>
    </row>
    <row r="17" spans="1:23" ht="20.149999999999999" customHeight="1">
      <c r="A17" s="225">
        <v>5</v>
      </c>
      <c r="B17" s="225">
        <f ca="1">MATCH(A17,'Wellbeing Acorn Type'!$Q$14:$Q$48,0)</f>
        <v>3</v>
      </c>
      <c r="C17" s="226" t="str">
        <f ca="1">INDEX('Wellbeing Acorn Type'!$C$14:$C$48,'Type Sorted'!B17)</f>
        <v>1.3</v>
      </c>
      <c r="D17" s="40" t="str">
        <f ca="1">INDEX('Wellbeing Acorn Type'!D$14:D$48,'Type Sorted'!$B17)</f>
        <v>Hardship Heartlands</v>
      </c>
      <c r="E17" s="40"/>
      <c r="F17" s="40"/>
      <c r="G17" s="40"/>
      <c r="H17" s="40"/>
      <c r="I17" s="40"/>
      <c r="J17" s="40"/>
      <c r="K17" s="40"/>
      <c r="L17" s="40"/>
      <c r="M17" s="40"/>
      <c r="N17" s="40"/>
      <c r="O17" s="40"/>
      <c r="P17" s="206">
        <f ca="1">INDEX('Wellbeing Acorn Type'!E$14:E$48,'Type Sorted'!$B17)</f>
        <v>11</v>
      </c>
      <c r="Q17" s="207">
        <f ca="1">INDEX('Wellbeing Acorn Type'!F$14:F$48,'Type Sorted'!$B17)</f>
        <v>0.10091743119266056</v>
      </c>
      <c r="R17" s="206">
        <f ca="1">INDEX('Wellbeing Acorn Type'!G$14:G$48,'Type Sorted'!$B17)</f>
        <v>8390</v>
      </c>
      <c r="S17" s="207">
        <f ca="1">INDEX('Wellbeing Acorn Type'!H$14:H$48,'Type Sorted'!$B17)</f>
        <v>5.5259899359801884E-2</v>
      </c>
      <c r="T17" s="207">
        <f ca="1">INDEX('Wellbeing Acorn Type'!I$14:I$48,'Type Sorted'!$B17)</f>
        <v>1.3110846245530394E-3</v>
      </c>
      <c r="U17" s="227">
        <f ca="1">INDEX('Wellbeing Acorn Type'!J$14:J$48,'Type Sorted'!$B17)</f>
        <v>2.0862409213459356</v>
      </c>
      <c r="V17" s="208">
        <f ca="1">INDEX('Wellbeing Acorn Type'!K$14:K$48,'Type Sorted'!$B17)</f>
        <v>182.62326273086134</v>
      </c>
      <c r="W17" s="208"/>
    </row>
    <row r="18" spans="1:23" ht="20.149999999999999" customHeight="1">
      <c r="A18" s="225">
        <v>6</v>
      </c>
      <c r="B18" s="225">
        <f ca="1">MATCH(A18,'Wellbeing Acorn Type'!$Q$14:$Q$48,0)</f>
        <v>12</v>
      </c>
      <c r="C18" s="226" t="str">
        <f ca="1">INDEX('Wellbeing Acorn Type'!$C$14:$C$48,'Type Sorted'!B18)</f>
        <v>2.10</v>
      </c>
      <c r="D18" s="40" t="str">
        <f ca="1">INDEX('Wellbeing Acorn Type'!D$14:D$48,'Type Sorted'!$B18)</f>
        <v>Respiratory Risks</v>
      </c>
      <c r="E18" s="40"/>
      <c r="F18" s="40"/>
      <c r="G18" s="40"/>
      <c r="H18" s="40"/>
      <c r="I18" s="40"/>
      <c r="J18" s="40"/>
      <c r="K18" s="40"/>
      <c r="L18" s="40"/>
      <c r="M18" s="40"/>
      <c r="N18" s="40"/>
      <c r="O18" s="40"/>
      <c r="P18" s="206">
        <f ca="1">INDEX('Wellbeing Acorn Type'!E$14:E$48,'Type Sorted'!$B18)</f>
        <v>6</v>
      </c>
      <c r="Q18" s="207">
        <f ca="1">INDEX('Wellbeing Acorn Type'!F$14:F$48,'Type Sorted'!$B18)</f>
        <v>5.5045871559633031E-2</v>
      </c>
      <c r="R18" s="206">
        <f ca="1">INDEX('Wellbeing Acorn Type'!G$14:G$48,'Type Sorted'!$B18)</f>
        <v>5238</v>
      </c>
      <c r="S18" s="207">
        <f ca="1">INDEX('Wellbeing Acorn Type'!H$14:H$48,'Type Sorted'!$B18)</f>
        <v>3.4499565297573573E-2</v>
      </c>
      <c r="T18" s="207">
        <f ca="1">INDEX('Wellbeing Acorn Type'!I$14:I$48,'Type Sorted'!$B18)</f>
        <v>1.145475372279496E-3</v>
      </c>
      <c r="U18" s="227">
        <f ca="1">INDEX('Wellbeing Acorn Type'!J$14:J$48,'Type Sorted'!$B18)</f>
        <v>1.1753411947633206</v>
      </c>
      <c r="V18" s="208">
        <f ca="1">INDEX('Wellbeing Acorn Type'!K$14:K$48,'Type Sorted'!$B18)</f>
        <v>159.55526130500118</v>
      </c>
      <c r="W18" s="208"/>
    </row>
    <row r="19" spans="1:23" ht="20.149999999999999" customHeight="1">
      <c r="A19" s="225">
        <v>7</v>
      </c>
      <c r="B19" s="225">
        <f ca="1">MATCH(A19,'Wellbeing Acorn Type'!$Q$14:$Q$48,0)</f>
        <v>14</v>
      </c>
      <c r="C19" s="226" t="str">
        <f ca="1">INDEX('Wellbeing Acorn Type'!$C$14:$C$48,'Type Sorted'!B19)</f>
        <v>2.12</v>
      </c>
      <c r="D19" s="40" t="str">
        <f ca="1">INDEX('Wellbeing Acorn Type'!D$14:D$48,'Type Sorted'!$B19)</f>
        <v>Perilous Futures</v>
      </c>
      <c r="E19" s="40"/>
      <c r="F19" s="40"/>
      <c r="G19" s="40"/>
      <c r="H19" s="40"/>
      <c r="I19" s="40"/>
      <c r="J19" s="40"/>
      <c r="K19" s="40"/>
      <c r="L19" s="40"/>
      <c r="M19" s="40"/>
      <c r="N19" s="40"/>
      <c r="O19" s="40"/>
      <c r="P19" s="206">
        <f ca="1">INDEX('Wellbeing Acorn Type'!E$14:E$48,'Type Sorted'!$B19)</f>
        <v>3</v>
      </c>
      <c r="Q19" s="207">
        <f ca="1">INDEX('Wellbeing Acorn Type'!F$14:F$48,'Type Sorted'!$B19)</f>
        <v>2.7522935779816515E-2</v>
      </c>
      <c r="R19" s="206">
        <f ca="1">INDEX('Wellbeing Acorn Type'!G$14:G$48,'Type Sorted'!$B19)</f>
        <v>2709</v>
      </c>
      <c r="S19" s="207">
        <f ca="1">INDEX('Wellbeing Acorn Type'!H$14:H$48,'Type Sorted'!$B19)</f>
        <v>1.7842558684827568E-2</v>
      </c>
      <c r="T19" s="207">
        <f ca="1">INDEX('Wellbeing Acorn Type'!I$14:I$48,'Type Sorted'!$B19)</f>
        <v>1.1074197120708748E-3</v>
      </c>
      <c r="U19" s="227">
        <f ca="1">INDEX('Wellbeing Acorn Type'!J$14:J$48,'Type Sorted'!$B19)</f>
        <v>0.7634601999770626</v>
      </c>
      <c r="V19" s="208">
        <f ca="1">INDEX('Wellbeing Acorn Type'!K$14:K$48,'Type Sorted'!$B19)</f>
        <v>154.2544220589879</v>
      </c>
      <c r="W19" s="208"/>
    </row>
    <row r="20" spans="1:23" ht="20.149999999999999" customHeight="1">
      <c r="A20" s="225">
        <v>8</v>
      </c>
      <c r="B20" s="225">
        <f ca="1">MATCH(A20,'Wellbeing Acorn Type'!$Q$14:$Q$48,0)</f>
        <v>21</v>
      </c>
      <c r="C20" s="226" t="str">
        <f ca="1">INDEX('Wellbeing Acorn Type'!$C$14:$C$48,'Type Sorted'!B20)</f>
        <v>3.17</v>
      </c>
      <c r="D20" s="40" t="str">
        <f ca="1">INDEX('Wellbeing Acorn Type'!D$14:D$48,'Type Sorted'!$B20)</f>
        <v>Everthing in Moderation</v>
      </c>
      <c r="E20" s="40"/>
      <c r="F20" s="40"/>
      <c r="G20" s="40"/>
      <c r="H20" s="40"/>
      <c r="I20" s="40"/>
      <c r="J20" s="40"/>
      <c r="K20" s="40"/>
      <c r="L20" s="40"/>
      <c r="M20" s="40"/>
      <c r="N20" s="40"/>
      <c r="O20" s="40"/>
      <c r="P20" s="206">
        <f ca="1">INDEX('Wellbeing Acorn Type'!E$14:E$48,'Type Sorted'!$B20)</f>
        <v>12</v>
      </c>
      <c r="Q20" s="207">
        <f ca="1">INDEX('Wellbeing Acorn Type'!F$14:F$48,'Type Sorted'!$B20)</f>
        <v>0.11009174311926606</v>
      </c>
      <c r="R20" s="206">
        <f ca="1">INDEX('Wellbeing Acorn Type'!G$14:G$48,'Type Sorted'!$B20)</f>
        <v>11016</v>
      </c>
      <c r="S20" s="207">
        <f ca="1">INDEX('Wellbeing Acorn Type'!H$14:H$48,'Type Sorted'!$B20)</f>
        <v>7.255578681139184E-2</v>
      </c>
      <c r="T20" s="207">
        <f ca="1">INDEX('Wellbeing Acorn Type'!I$14:I$48,'Type Sorted'!$B20)</f>
        <v>1.0893246187363835E-3</v>
      </c>
      <c r="U20" s="227">
        <f ca="1">INDEX('Wellbeing Acorn Type'!J$14:J$48,'Type Sorted'!$B20)</f>
        <v>1.5107089702818413</v>
      </c>
      <c r="V20" s="208">
        <f ca="1">INDEX('Wellbeing Acorn Type'!K$14:K$48,'Type Sorted'!$B20)</f>
        <v>151.73392496652076</v>
      </c>
      <c r="W20" s="208"/>
    </row>
    <row r="21" spans="1:23" ht="20.149999999999999" customHeight="1">
      <c r="A21" s="225">
        <v>9</v>
      </c>
      <c r="B21" s="225">
        <f ca="1">MATCH(A21,'Wellbeing Acorn Type'!$Q$14:$Q$48,0)</f>
        <v>5</v>
      </c>
      <c r="C21" s="226" t="str">
        <f ca="1">INDEX('Wellbeing Acorn Type'!$C$14:$C$48,'Type Sorted'!B21)</f>
        <v>1.5</v>
      </c>
      <c r="D21" s="40" t="str">
        <f ca="1">INDEX('Wellbeing Acorn Type'!D$14:D$48,'Type Sorted'!$B21)</f>
        <v>Countryside Complacency</v>
      </c>
      <c r="E21" s="40"/>
      <c r="F21" s="40"/>
      <c r="G21" s="40"/>
      <c r="H21" s="40"/>
      <c r="I21" s="40"/>
      <c r="J21" s="40"/>
      <c r="K21" s="40"/>
      <c r="L21" s="40"/>
      <c r="M21" s="40"/>
      <c r="N21" s="40"/>
      <c r="O21" s="40"/>
      <c r="P21" s="206">
        <f ca="1">INDEX('Wellbeing Acorn Type'!E$14:E$48,'Type Sorted'!$B21)</f>
        <v>5</v>
      </c>
      <c r="Q21" s="207">
        <f ca="1">INDEX('Wellbeing Acorn Type'!F$14:F$48,'Type Sorted'!$B21)</f>
        <v>4.5871559633027525E-2</v>
      </c>
      <c r="R21" s="206">
        <f ca="1">INDEX('Wellbeing Acorn Type'!G$14:G$48,'Type Sorted'!$B21)</f>
        <v>5184</v>
      </c>
      <c r="S21" s="207">
        <f ca="1">INDEX('Wellbeing Acorn Type'!H$14:H$48,'Type Sorted'!$B21)</f>
        <v>3.4143899675949101E-2</v>
      </c>
      <c r="T21" s="207">
        <f ca="1">INDEX('Wellbeing Acorn Type'!I$14:I$48,'Type Sorted'!$B21)</f>
        <v>9.6450617283950612E-4</v>
      </c>
      <c r="U21" s="227">
        <f ca="1">INDEX('Wellbeing Acorn Type'!J$14:J$48,'Type Sorted'!$B21)</f>
        <v>0.67423584827526084</v>
      </c>
      <c r="V21" s="208">
        <f ca="1">INDEX('Wellbeing Acorn Type'!K$14:K$48,'Type Sorted'!$B21)</f>
        <v>134.34774606410693</v>
      </c>
      <c r="W21" s="208"/>
    </row>
    <row r="22" spans="1:23" ht="20.149999999999999" customHeight="1">
      <c r="A22" s="225">
        <v>10</v>
      </c>
      <c r="B22" s="225">
        <f ca="1">MATCH(A22,'Wellbeing Acorn Type'!$Q$14:$Q$48,0)</f>
        <v>19</v>
      </c>
      <c r="C22" s="226" t="str">
        <f ca="1">INDEX('Wellbeing Acorn Type'!$C$14:$C$48,'Type Sorted'!B22)</f>
        <v>3.15</v>
      </c>
      <c r="D22" s="40" t="str">
        <f ca="1">INDEX('Wellbeing Acorn Type'!D$14:D$48,'Type Sorted'!$B22)</f>
        <v>Borderline Behaviours</v>
      </c>
      <c r="E22" s="40"/>
      <c r="F22" s="40"/>
      <c r="G22" s="40"/>
      <c r="H22" s="40"/>
      <c r="I22" s="40"/>
      <c r="J22" s="40"/>
      <c r="K22" s="40"/>
      <c r="L22" s="40"/>
      <c r="M22" s="40"/>
      <c r="N22" s="40"/>
      <c r="O22" s="40"/>
      <c r="P22" s="206">
        <f ca="1">INDEX('Wellbeing Acorn Type'!E$14:E$48,'Type Sorted'!$B22)</f>
        <v>6</v>
      </c>
      <c r="Q22" s="207">
        <f ca="1">INDEX('Wellbeing Acorn Type'!F$14:F$48,'Type Sorted'!$B22)</f>
        <v>5.5045871559633031E-2</v>
      </c>
      <c r="R22" s="206">
        <f ca="1">INDEX('Wellbeing Acorn Type'!G$14:G$48,'Type Sorted'!$B22)</f>
        <v>6716</v>
      </c>
      <c r="S22" s="207">
        <f ca="1">INDEX('Wellbeing Acorn Type'!H$14:H$48,'Type Sorted'!$B22)</f>
        <v>4.4234265089443316E-2</v>
      </c>
      <c r="T22" s="207">
        <f ca="1">INDEX('Wellbeing Acorn Type'!I$14:I$48,'Type Sorted'!$B22)</f>
        <v>8.9338892197736745E-4</v>
      </c>
      <c r="U22" s="227">
        <f ca="1">INDEX('Wellbeing Acorn Type'!J$14:J$48,'Type Sorted'!$B22)</f>
        <v>0.54896965892477645</v>
      </c>
      <c r="V22" s="208">
        <f ca="1">INDEX('Wellbeing Acorn Type'!K$14:K$48,'Type Sorted'!$B22)</f>
        <v>124.44170022566952</v>
      </c>
      <c r="W22" s="208"/>
    </row>
    <row r="23" spans="1:23" ht="20.149999999999999" customHeight="1">
      <c r="A23" s="225">
        <v>11</v>
      </c>
      <c r="B23" s="225">
        <f ca="1">MATCH(A23,'Wellbeing Acorn Type'!$Q$14:$Q$48,0)</f>
        <v>2</v>
      </c>
      <c r="C23" s="226" t="str">
        <f ca="1">INDEX('Wellbeing Acorn Type'!$C$14:$C$48,'Type Sorted'!B23)</f>
        <v>1.2</v>
      </c>
      <c r="D23" s="40" t="str">
        <f ca="1">INDEX('Wellbeing Acorn Type'!D$14:D$48,'Type Sorted'!$B23)</f>
        <v>Poorly Pensioners</v>
      </c>
      <c r="E23" s="40"/>
      <c r="F23" s="40"/>
      <c r="G23" s="40"/>
      <c r="H23" s="40"/>
      <c r="I23" s="40"/>
      <c r="J23" s="40"/>
      <c r="K23" s="40"/>
      <c r="L23" s="40"/>
      <c r="M23" s="40"/>
      <c r="N23" s="40"/>
      <c r="O23" s="40"/>
      <c r="P23" s="206">
        <f ca="1">INDEX('Wellbeing Acorn Type'!E$14:E$48,'Type Sorted'!$B23)</f>
        <v>5</v>
      </c>
      <c r="Q23" s="207">
        <f ca="1">INDEX('Wellbeing Acorn Type'!F$14:F$48,'Type Sorted'!$B23)</f>
        <v>4.5871559633027525E-2</v>
      </c>
      <c r="R23" s="206">
        <f ca="1">INDEX('Wellbeing Acorn Type'!G$14:G$48,'Type Sorted'!$B23)</f>
        <v>5698</v>
      </c>
      <c r="S23" s="207">
        <f ca="1">INDEX('Wellbeing Acorn Type'!H$14:H$48,'Type Sorted'!$B23)</f>
        <v>3.7529309481782014E-2</v>
      </c>
      <c r="T23" s="207">
        <f ca="1">INDEX('Wellbeing Acorn Type'!I$14:I$48,'Type Sorted'!$B23)</f>
        <v>8.7750087750087754E-4</v>
      </c>
      <c r="U23" s="227">
        <f ca="1">INDEX('Wellbeing Acorn Type'!J$14:J$48,'Type Sorted'!$B23)</f>
        <v>0.4582657647960473</v>
      </c>
      <c r="V23" s="208">
        <f ca="1">INDEX('Wellbeing Acorn Type'!K$14:K$48,'Type Sorted'!$B23)</f>
        <v>122.22862681578279</v>
      </c>
      <c r="W23" s="208"/>
    </row>
    <row r="24" spans="1:23" ht="20.149999999999999" customHeight="1">
      <c r="A24" s="225">
        <v>12</v>
      </c>
      <c r="B24" s="225">
        <f ca="1">MATCH(A24,'Wellbeing Acorn Type'!$Q$14:$Q$48,0)</f>
        <v>20</v>
      </c>
      <c r="C24" s="226" t="str">
        <f ca="1">INDEX('Wellbeing Acorn Type'!$C$14:$C$48,'Type Sorted'!B24)</f>
        <v>3.16</v>
      </c>
      <c r="D24" s="40" t="str">
        <f ca="1">INDEX('Wellbeing Acorn Type'!D$14:D$48,'Type Sorted'!$B24)</f>
        <v>Countryside Concerns</v>
      </c>
      <c r="E24" s="40"/>
      <c r="F24" s="40"/>
      <c r="G24" s="40"/>
      <c r="H24" s="40"/>
      <c r="I24" s="40"/>
      <c r="J24" s="40"/>
      <c r="K24" s="40"/>
      <c r="L24" s="40"/>
      <c r="M24" s="40"/>
      <c r="N24" s="40"/>
      <c r="O24" s="40"/>
      <c r="P24" s="206">
        <f ca="1">INDEX('Wellbeing Acorn Type'!E$14:E$48,'Type Sorted'!$B24)</f>
        <v>8</v>
      </c>
      <c r="Q24" s="207">
        <f ca="1">INDEX('Wellbeing Acorn Type'!F$14:F$48,'Type Sorted'!$B24)</f>
        <v>7.3394495412844041E-2</v>
      </c>
      <c r="R24" s="206">
        <f ca="1">INDEX('Wellbeing Acorn Type'!G$14:G$48,'Type Sorted'!$B24)</f>
        <v>9356</v>
      </c>
      <c r="S24" s="207">
        <f ca="1">INDEX('Wellbeing Acorn Type'!H$14:H$48,'Type Sorted'!$B24)</f>
        <v>6.1622362146639617E-2</v>
      </c>
      <c r="T24" s="207">
        <f ca="1">INDEX('Wellbeing Acorn Type'!I$14:I$48,'Type Sorted'!$B24)</f>
        <v>8.5506626763574172E-4</v>
      </c>
      <c r="U24" s="227">
        <f ca="1">INDEX('Wellbeing Acorn Type'!J$14:J$48,'Type Sorted'!$B24)</f>
        <v>0.5111053453613339</v>
      </c>
      <c r="V24" s="208">
        <f ca="1">INDEX('Wellbeing Acorn Type'!K$14:K$48,'Type Sorted'!$B24)</f>
        <v>119.10367090146734</v>
      </c>
      <c r="W24" s="208"/>
    </row>
    <row r="25" spans="1:23" ht="20.149999999999999" customHeight="1">
      <c r="A25" s="225">
        <v>13</v>
      </c>
      <c r="B25" s="225">
        <f ca="1">MATCH(A25,'Wellbeing Acorn Type'!$Q$14:$Q$48,0)</f>
        <v>11</v>
      </c>
      <c r="C25" s="226" t="str">
        <f ca="1">INDEX('Wellbeing Acorn Type'!$C$14:$C$48,'Type Sorted'!B25)</f>
        <v>2.9</v>
      </c>
      <c r="D25" s="40" t="str">
        <f ca="1">INDEX('Wellbeing Acorn Type'!D$14:D$48,'Type Sorted'!$B25)</f>
        <v>Everyday Excesses</v>
      </c>
      <c r="E25" s="40"/>
      <c r="F25" s="40"/>
      <c r="G25" s="40"/>
      <c r="H25" s="40"/>
      <c r="I25" s="40"/>
      <c r="J25" s="40"/>
      <c r="K25" s="40"/>
      <c r="L25" s="40"/>
      <c r="M25" s="40"/>
      <c r="N25" s="40"/>
      <c r="O25" s="40"/>
      <c r="P25" s="206">
        <f ca="1">INDEX('Wellbeing Acorn Type'!E$14:E$48,'Type Sorted'!$B25)</f>
        <v>6</v>
      </c>
      <c r="Q25" s="207">
        <f ca="1">INDEX('Wellbeing Acorn Type'!F$14:F$48,'Type Sorted'!$B25)</f>
        <v>5.5045871559633031E-2</v>
      </c>
      <c r="R25" s="206">
        <f ca="1">INDEX('Wellbeing Acorn Type'!G$14:G$48,'Type Sorted'!$B25)</f>
        <v>7561</v>
      </c>
      <c r="S25" s="207">
        <f ca="1">INDEX('Wellbeing Acorn Type'!H$14:H$48,'Type Sorted'!$B25)</f>
        <v>4.9799773427826224E-2</v>
      </c>
      <c r="T25" s="207">
        <f ca="1">INDEX('Wellbeing Acorn Type'!I$14:I$48,'Type Sorted'!$B25)</f>
        <v>7.9354582727152493E-4</v>
      </c>
      <c r="U25" s="227">
        <f ca="1">INDEX('Wellbeing Acorn Type'!J$14:J$48,'Type Sorted'!$B25)</f>
        <v>0.25178416353506022</v>
      </c>
      <c r="V25" s="208">
        <f ca="1">INDEX('Wellbeing Acorn Type'!K$14:K$48,'Type Sorted'!$B25)</f>
        <v>110.53438152567072</v>
      </c>
      <c r="W25" s="208"/>
    </row>
    <row r="26" spans="1:23" ht="20.149999999999999" customHeight="1">
      <c r="A26" s="225">
        <v>14</v>
      </c>
      <c r="B26" s="225">
        <f ca="1">MATCH(A26,'Wellbeing Acorn Type'!$Q$14:$Q$48,0)</f>
        <v>13</v>
      </c>
      <c r="C26" s="226" t="str">
        <f ca="1">INDEX('Wellbeing Acorn Type'!$C$14:$C$48,'Type Sorted'!B26)</f>
        <v>2.11</v>
      </c>
      <c r="D26" s="40" t="str">
        <f ca="1">INDEX('Wellbeing Acorn Type'!D$14:D$48,'Type Sorted'!$B26)</f>
        <v>Anxious Adversity</v>
      </c>
      <c r="E26" s="40"/>
      <c r="F26" s="40"/>
      <c r="G26" s="40"/>
      <c r="H26" s="40"/>
      <c r="I26" s="40"/>
      <c r="J26" s="40"/>
      <c r="K26" s="40"/>
      <c r="L26" s="40"/>
      <c r="M26" s="40"/>
      <c r="N26" s="40"/>
      <c r="O26" s="40"/>
      <c r="P26" s="206">
        <f ca="1">INDEX('Wellbeing Acorn Type'!E$14:E$48,'Type Sorted'!$B26)</f>
        <v>1</v>
      </c>
      <c r="Q26" s="207">
        <f ca="1">INDEX('Wellbeing Acorn Type'!F$14:F$48,'Type Sorted'!$B26)</f>
        <v>9.1743119266055051E-3</v>
      </c>
      <c r="R26" s="206">
        <f ca="1">INDEX('Wellbeing Acorn Type'!G$14:G$48,'Type Sorted'!$B26)</f>
        <v>2655</v>
      </c>
      <c r="S26" s="207">
        <f ca="1">INDEX('Wellbeing Acorn Type'!H$14:H$48,'Type Sorted'!$B26)</f>
        <v>1.7486893063203099E-2</v>
      </c>
      <c r="T26" s="207">
        <f ca="1">INDEX('Wellbeing Acorn Type'!I$14:I$48,'Type Sorted'!$B26)</f>
        <v>3.7664783427495291E-4</v>
      </c>
      <c r="U26" s="227">
        <f ca="1">INDEX('Wellbeing Acorn Type'!J$14:J$48,'Type Sorted'!$B26)</f>
        <v>-0.66210008383635766</v>
      </c>
      <c r="V26" s="208">
        <f ca="1">INDEX('Wellbeing Acorn Type'!K$14:K$48,'Type Sorted'!$B26)</f>
        <v>52.463933378254637</v>
      </c>
      <c r="W26" s="208"/>
    </row>
    <row r="27" spans="1:23" ht="20.149999999999999" customHeight="1">
      <c r="A27" s="225">
        <v>15</v>
      </c>
      <c r="B27" s="225">
        <f ca="1">MATCH(A27,'Wellbeing Acorn Type'!$Q$14:$Q$48,0)</f>
        <v>27</v>
      </c>
      <c r="C27" s="226" t="str">
        <f ca="1">INDEX('Wellbeing Acorn Type'!$C$14:$C$48,'Type Sorted'!B27)</f>
        <v>4.21</v>
      </c>
      <c r="D27" s="40" t="str">
        <f ca="1">INDEX('Wellbeing Acorn Type'!D$14:D$48,'Type Sorted'!$B27)</f>
        <v>Sensible Seniors</v>
      </c>
      <c r="E27" s="40"/>
      <c r="F27" s="40"/>
      <c r="G27" s="40"/>
      <c r="H27" s="40"/>
      <c r="I27" s="40"/>
      <c r="J27" s="40"/>
      <c r="K27" s="40"/>
      <c r="L27" s="40"/>
      <c r="M27" s="40"/>
      <c r="N27" s="40"/>
      <c r="O27" s="40"/>
      <c r="P27" s="206">
        <f ca="1">INDEX('Wellbeing Acorn Type'!E$14:E$48,'Type Sorted'!$B27)</f>
        <v>1</v>
      </c>
      <c r="Q27" s="207">
        <f ca="1">INDEX('Wellbeing Acorn Type'!F$14:F$48,'Type Sorted'!$B27)</f>
        <v>9.1743119266055051E-3</v>
      </c>
      <c r="R27" s="206">
        <f ca="1">INDEX('Wellbeing Acorn Type'!G$14:G$48,'Type Sorted'!$B27)</f>
        <v>2716</v>
      </c>
      <c r="S27" s="207">
        <f ca="1">INDEX('Wellbeing Acorn Type'!H$14:H$48,'Type Sorted'!$B27)</f>
        <v>1.788866348763074E-2</v>
      </c>
      <c r="T27" s="207">
        <f ca="1">INDEX('Wellbeing Acorn Type'!I$14:I$48,'Type Sorted'!$B27)</f>
        <v>3.6818851251840942E-4</v>
      </c>
      <c r="U27" s="227">
        <f ca="1">INDEX('Wellbeing Acorn Type'!J$14:J$48,'Type Sorted'!$B27)</f>
        <v>-0.68640275235322357</v>
      </c>
      <c r="V27" s="208">
        <f ca="1">INDEX('Wellbeing Acorn Type'!K$14:K$48,'Type Sorted'!$B27)</f>
        <v>51.285619705178966</v>
      </c>
      <c r="W27" s="208"/>
    </row>
    <row r="28" spans="1:23" ht="20.149999999999999" customHeight="1">
      <c r="A28" s="225">
        <v>16</v>
      </c>
      <c r="B28" s="225">
        <f ca="1">MATCH(A28,'Wellbeing Acorn Type'!$Q$14:$Q$48,0)</f>
        <v>31</v>
      </c>
      <c r="C28" s="226" t="str">
        <f ca="1">INDEX('Wellbeing Acorn Type'!$C$14:$C$48,'Type Sorted'!B28)</f>
        <v>4.25</v>
      </c>
      <c r="D28" s="40" t="str">
        <f ca="1">INDEX('Wellbeing Acorn Type'!D$14:D$48,'Type Sorted'!$B28)</f>
        <v>Healthy, Wealthy &amp; Wine</v>
      </c>
      <c r="E28" s="40"/>
      <c r="F28" s="40"/>
      <c r="G28" s="40"/>
      <c r="H28" s="40"/>
      <c r="I28" s="40"/>
      <c r="J28" s="40"/>
      <c r="K28" s="40"/>
      <c r="L28" s="40"/>
      <c r="M28" s="40"/>
      <c r="N28" s="40"/>
      <c r="O28" s="40"/>
      <c r="P28" s="206">
        <f ca="1">INDEX('Wellbeing Acorn Type'!E$14:E$48,'Type Sorted'!$B28)</f>
        <v>2</v>
      </c>
      <c r="Q28" s="207">
        <f ca="1">INDEX('Wellbeing Acorn Type'!F$14:F$48,'Type Sorted'!$B28)</f>
        <v>1.834862385321101E-2</v>
      </c>
      <c r="R28" s="206">
        <f ca="1">INDEX('Wellbeing Acorn Type'!G$14:G$48,'Type Sorted'!$B28)</f>
        <v>8487</v>
      </c>
      <c r="S28" s="207">
        <f ca="1">INDEX('Wellbeing Acorn Type'!H$14:H$48,'Type Sorted'!$B28)</f>
        <v>5.5898780198645838E-2</v>
      </c>
      <c r="T28" s="207">
        <f ca="1">INDEX('Wellbeing Acorn Type'!I$14:I$48,'Type Sorted'!$B28)</f>
        <v>2.3565453045834805E-4</v>
      </c>
      <c r="U28" s="227">
        <f ca="1">INDEX('Wellbeing Acorn Type'!J$14:J$48,'Type Sorted'!$B28)</f>
        <v>-1.7065324610702481</v>
      </c>
      <c r="V28" s="208">
        <f ca="1">INDEX('Wellbeing Acorn Type'!K$14:K$48,'Type Sorted'!$B28)</f>
        <v>32.82473032149548</v>
      </c>
      <c r="W28" s="208"/>
    </row>
    <row r="29" spans="1:23" ht="20.149999999999999" customHeight="1">
      <c r="A29" s="225">
        <v>17</v>
      </c>
      <c r="B29" s="225">
        <f ca="1">MATCH(A29,'Wellbeing Acorn Type'!$Q$14:$Q$48,0)</f>
        <v>26</v>
      </c>
      <c r="C29" s="226" t="str">
        <f ca="1">INDEX('Wellbeing Acorn Type'!$C$14:$C$48,'Type Sorted'!B29)</f>
        <v>4.20</v>
      </c>
      <c r="D29" s="40" t="str">
        <f ca="1">INDEX('Wellbeing Acorn Type'!D$14:D$48,'Type Sorted'!$B29)</f>
        <v>Perky Pensioners</v>
      </c>
      <c r="E29" s="40"/>
      <c r="F29" s="40"/>
      <c r="G29" s="40"/>
      <c r="H29" s="40"/>
      <c r="I29" s="40"/>
      <c r="J29" s="40"/>
      <c r="K29" s="40"/>
      <c r="L29" s="40"/>
      <c r="M29" s="40"/>
      <c r="N29" s="40"/>
      <c r="O29" s="40"/>
      <c r="P29" s="206">
        <f ca="1">INDEX('Wellbeing Acorn Type'!E$14:E$48,'Type Sorted'!$B29)</f>
        <v>2</v>
      </c>
      <c r="Q29" s="207">
        <f ca="1">INDEX('Wellbeing Acorn Type'!F$14:F$48,'Type Sorted'!$B29)</f>
        <v>1.834862385321101E-2</v>
      </c>
      <c r="R29" s="206">
        <f ca="1">INDEX('Wellbeing Acorn Type'!G$14:G$48,'Type Sorted'!$B29)</f>
        <v>11244</v>
      </c>
      <c r="S29" s="207">
        <f ca="1">INDEX('Wellbeing Acorn Type'!H$14:H$48,'Type Sorted'!$B29)</f>
        <v>7.405748610269515E-2</v>
      </c>
      <c r="T29" s="207">
        <f ca="1">INDEX('Wellbeing Acorn Type'!I$14:I$48,'Type Sorted'!$B29)</f>
        <v>1.7787264318747776E-4</v>
      </c>
      <c r="U29" s="227">
        <f ca="1">INDEX('Wellbeing Acorn Type'!J$14:J$48,'Type Sorted'!$B29)</f>
        <v>-2.2210638447217108</v>
      </c>
      <c r="V29" s="208">
        <f ca="1">INDEX('Wellbeing Acorn Type'!K$14:K$48,'Type Sorted'!$B29)</f>
        <v>24.776190522815025</v>
      </c>
      <c r="W29" s="208"/>
    </row>
    <row r="30" spans="1:23" ht="20.149999999999999" customHeight="1">
      <c r="A30" s="225">
        <v>18</v>
      </c>
      <c r="B30" s="225">
        <f ca="1">MATCH(A30,'Wellbeing Acorn Type'!$Q$14:$Q$48,0)</f>
        <v>25</v>
      </c>
      <c r="C30" s="226" t="str">
        <f ca="1">INDEX('Wellbeing Acorn Type'!$C$14:$C$48,'Type Sorted'!B30)</f>
        <v>4.19</v>
      </c>
      <c r="D30" s="40" t="str">
        <f ca="1">INDEX('Wellbeing Acorn Type'!D$14:D$48,'Type Sorted'!$B30)</f>
        <v>Relishing Retirement</v>
      </c>
      <c r="E30" s="40"/>
      <c r="F30" s="40"/>
      <c r="G30" s="40"/>
      <c r="H30" s="40"/>
      <c r="I30" s="40"/>
      <c r="J30" s="40"/>
      <c r="K30" s="40"/>
      <c r="L30" s="40"/>
      <c r="M30" s="40"/>
      <c r="N30" s="40"/>
      <c r="O30" s="40"/>
      <c r="P30" s="206">
        <f ca="1">INDEX('Wellbeing Acorn Type'!E$14:E$48,'Type Sorted'!$B30)</f>
        <v>3</v>
      </c>
      <c r="Q30" s="207">
        <f ca="1">INDEX('Wellbeing Acorn Type'!F$14:F$48,'Type Sorted'!$B30)</f>
        <v>2.7522935779816515E-2</v>
      </c>
      <c r="R30" s="206">
        <f ca="1">INDEX('Wellbeing Acorn Type'!G$14:G$48,'Type Sorted'!$B30)</f>
        <v>21269</v>
      </c>
      <c r="S30" s="207">
        <f ca="1">INDEX('Wellbeing Acorn Type'!H$14:H$48,'Type Sorted'!$B30)</f>
        <v>0.14008615011723793</v>
      </c>
      <c r="T30" s="207">
        <f ca="1">INDEX('Wellbeing Acorn Type'!I$14:I$48,'Type Sorted'!$B30)</f>
        <v>1.4105035497672668E-4</v>
      </c>
      <c r="U30" s="227">
        <f ca="1">INDEX('Wellbeing Acorn Type'!J$14:J$48,'Type Sorted'!$B30)</f>
        <v>-3.385982142131895</v>
      </c>
      <c r="V30" s="208">
        <f ca="1">INDEX('Wellbeing Acorn Type'!K$14:K$48,'Type Sorted'!$B30)</f>
        <v>19.647149812299507</v>
      </c>
      <c r="W30" s="208"/>
    </row>
    <row r="31" spans="1:23" ht="20.149999999999999" customHeight="1">
      <c r="A31" s="225">
        <v>19</v>
      </c>
      <c r="B31" s="225">
        <f ca="1">MATCH(A31,'Wellbeing Acorn Type'!$Q$14:$Q$48,0)</f>
        <v>4</v>
      </c>
      <c r="C31" s="226" t="str">
        <f ca="1">INDEX('Wellbeing Acorn Type'!$C$14:$C$48,'Type Sorted'!B31)</f>
        <v>1.4</v>
      </c>
      <c r="D31" s="40" t="str">
        <f ca="1">INDEX('Wellbeing Acorn Type'!D$14:D$48,'Type Sorted'!$B31)</f>
        <v>Elderly Ailments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7426</v>
      </c>
      <c r="S31" s="207">
        <f ca="1">INDEX('Wellbeing Acorn Type'!H$14:H$48,'Type Sorted'!$B31)</f>
        <v>4.8910609373765047E-2</v>
      </c>
      <c r="T31" s="207">
        <f ca="1">INDEX('Wellbeing Acorn Type'!I$14:I$48,'Type Sorted'!$B31)</f>
        <v>0</v>
      </c>
      <c r="U31" s="227">
        <f ca="1">INDEX('Wellbeing Acorn Type'!J$14:J$48,'Type Sorted'!$B31)</f>
        <v>-2.3675770267403733</v>
      </c>
      <c r="V31" s="208">
        <f ca="1">INDEX('Wellbeing Acorn Type'!K$14:K$48,'Type Sorted'!$B31)</f>
        <v>0</v>
      </c>
      <c r="W31" s="208"/>
    </row>
    <row r="32" spans="1:23" ht="20.149999999999999" customHeight="1">
      <c r="A32" s="225">
        <v>20</v>
      </c>
      <c r="B32" s="225">
        <f ca="1">MATCH(A32,'Wellbeing Acorn Type'!$Q$14:$Q$48,0)</f>
        <v>8</v>
      </c>
      <c r="C32" s="226" t="str">
        <f ca="1">INDEX('Wellbeing Acorn Type'!$C$14:$C$48,'Type Sorted'!B32)</f>
        <v>2.6</v>
      </c>
      <c r="D32" s="40" t="str">
        <f ca="1">INDEX('Wellbeing Acorn Type'!D$14:D$48,'Type Sorted'!$B32)</f>
        <v>Dangerous Dependencies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1632</v>
      </c>
      <c r="S32" s="207">
        <f ca="1">INDEX('Wellbeing Acorn Type'!H$14:H$48,'Type Sorted'!$B32)</f>
        <v>1.0749005453539531E-2</v>
      </c>
      <c r="T32" s="207">
        <f ca="1">INDEX('Wellbeing Acorn Type'!I$14:I$48,'Type Sorted'!$B32)</f>
        <v>0</v>
      </c>
      <c r="U32" s="227">
        <f ca="1">INDEX('Wellbeing Acorn Type'!J$14:J$48,'Type Sorted'!$B32)</f>
        <v>-1.0882887576547948</v>
      </c>
      <c r="V32" s="208">
        <f ca="1">INDEX('Wellbeing Acorn Type'!K$14:K$48,'Type Sorted'!$B32)</f>
        <v>0</v>
      </c>
      <c r="W32" s="208"/>
    </row>
    <row r="33" spans="1:28" ht="20.149999999999999" customHeight="1">
      <c r="A33" s="225">
        <v>21</v>
      </c>
      <c r="B33" s="225">
        <f ca="1">MATCH(A33,'Wellbeing Acorn Type'!$Q$14:$Q$48,0)</f>
        <v>30</v>
      </c>
      <c r="C33" s="226" t="str">
        <f ca="1">INDEX('Wellbeing Acorn Type'!$C$14:$C$48,'Type Sorted'!B33)</f>
        <v>4.24</v>
      </c>
      <c r="D33" s="40" t="str">
        <f ca="1">INDEX('Wellbeing Acorn Type'!D$14:D$48,'Type Sorted'!$B33)</f>
        <v>Five-A-Day Greys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11759</v>
      </c>
      <c r="S33" s="207">
        <f ca="1">INDEX('Wellbeing Acorn Type'!H$14:H$48,'Type Sorted'!$B33)</f>
        <v>7.7449482308928522E-2</v>
      </c>
      <c r="T33" s="207">
        <f ca="1">INDEX('Wellbeing Acorn Type'!I$14:I$48,'Type Sorted'!$B33)</f>
        <v>0</v>
      </c>
      <c r="U33" s="227">
        <f ca="1">INDEX('Wellbeing Acorn Type'!J$14:J$48,'Type Sorted'!$B33)</f>
        <v>-3.0250142867560852</v>
      </c>
      <c r="V33" s="208">
        <f ca="1">INDEX('Wellbeing Acorn Type'!K$14:K$48,'Type Sorted'!$B33)</f>
        <v>0</v>
      </c>
      <c r="W33" s="208"/>
    </row>
    <row r="34" spans="1:28" ht="20.149999999999999" customHeight="1">
      <c r="A34" s="225">
        <v>22</v>
      </c>
      <c r="B34" s="225">
        <f ca="1">MATCH(A34,'Wellbeing Acorn Type'!$Q$14:$Q$48,0)</f>
        <v>10</v>
      </c>
      <c r="C34" s="226" t="str">
        <f ca="1">INDEX('Wellbeing Acorn Type'!$C$14:$C$48,'Type Sorted'!B34)</f>
        <v>2.8</v>
      </c>
      <c r="D34" s="40" t="str">
        <f ca="1">INDEX('Wellbeing Acorn Type'!D$14:D$48,'Type Sorted'!$B34)</f>
        <v>Despondent Diversity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0</v>
      </c>
      <c r="S34" s="207">
        <f ca="1">INDEX('Wellbeing Acorn Type'!H$14:H$48,'Type Sorted'!$B34)</f>
        <v>0</v>
      </c>
      <c r="T34" s="207">
        <f ca="1">INDEX('Wellbeing Acorn Type'!I$14:I$48,'Type Sorted'!$B34)</f>
        <v>0</v>
      </c>
      <c r="U34" s="227">
        <f ca="1">INDEX('Wellbeing Acorn Type'!J$14:J$48,'Type Sorted'!$B34)</f>
        <v>0</v>
      </c>
      <c r="V34" s="208">
        <f ca="1">INDEX('Wellbeing Acorn Type'!K$14:K$48,'Type Sorted'!$B34)</f>
        <v>0</v>
      </c>
      <c r="W34" s="208"/>
    </row>
    <row r="35" spans="1:28" ht="20.149999999999999" customHeight="1">
      <c r="A35" s="225">
        <v>23</v>
      </c>
      <c r="B35" s="225">
        <f ca="1">MATCH(A35,'Wellbeing Acorn Type'!$Q$14:$Q$48,0)</f>
        <v>34</v>
      </c>
      <c r="C35" s="226" t="str">
        <f ca="1">INDEX('Wellbeing Acorn Type'!$C$14:$C$48,'Type Sorted'!B35)</f>
        <v>60</v>
      </c>
      <c r="D35" s="40" t="str">
        <f ca="1">INDEX('Wellbeing Acorn Type'!D$14:D$48,'Type Sorted'!$B35)</f>
        <v>Active Communal Population</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71</v>
      </c>
      <c r="S35" s="207">
        <f ca="1">INDEX('Wellbeing Acorn Type'!H$14:H$48,'Type Sorted'!$B35)</f>
        <v>4.6763442843217323E-4</v>
      </c>
      <c r="T35" s="207">
        <f ca="1">INDEX('Wellbeing Acorn Type'!I$14:I$48,'Type Sorted'!$B35)</f>
        <v>0</v>
      </c>
      <c r="U35" s="227">
        <f ca="1">INDEX('Wellbeing Acorn Type'!J$14:J$48,'Type Sorted'!$B35)</f>
        <v>-0.22582293989873017</v>
      </c>
      <c r="V35" s="208">
        <f ca="1">INDEX('Wellbeing Acorn Type'!K$14:K$48,'Type Sorted'!$B35)</f>
        <v>0</v>
      </c>
      <c r="W35" s="208"/>
    </row>
    <row r="36" spans="1:28" ht="20.149999999999999" customHeight="1">
      <c r="A36" s="225">
        <v>24</v>
      </c>
      <c r="B36" s="225">
        <f ca="1">MATCH(A36,'Wellbeing Acorn Type'!$Q$14:$Q$48,0)</f>
        <v>15</v>
      </c>
      <c r="C36" s="226" t="str">
        <f ca="1">INDEX('Wellbeing Acorn Type'!$C$14:$C$48,'Type Sorted'!B36)</f>
        <v>2.13</v>
      </c>
      <c r="D36" s="40" t="str">
        <f ca="1">INDEX('Wellbeing Acorn Type'!D$14:D$48,'Type Sorted'!$B36)</f>
        <v>Regular Revellers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3938</v>
      </c>
      <c r="S36" s="207">
        <f ca="1">INDEX('Wellbeing Acorn Type'!H$14:H$48,'Type Sorted'!$B36)</f>
        <v>2.5937244776984482E-2</v>
      </c>
      <c r="T36" s="207">
        <f ca="1">INDEX('Wellbeing Acorn Type'!I$14:I$48,'Type Sorted'!$B36)</f>
        <v>0</v>
      </c>
      <c r="U36" s="227">
        <f ca="1">INDEX('Wellbeing Acorn Type'!J$14:J$48,'Type Sorted'!$B36)</f>
        <v>-1.7036551891296867</v>
      </c>
      <c r="V36" s="208">
        <f ca="1">INDEX('Wellbeing Acorn Type'!K$14:K$48,'Type Sorted'!$B36)</f>
        <v>0</v>
      </c>
      <c r="W36" s="208"/>
    </row>
    <row r="37" spans="1:28" ht="20.149999999999999" customHeight="1">
      <c r="A37" s="225">
        <v>25</v>
      </c>
      <c r="B37" s="225">
        <f ca="1">MATCH(A37,'Wellbeing Acorn Type'!$Q$14:$Q$48,0)</f>
        <v>35</v>
      </c>
      <c r="C37" s="226" t="str">
        <f ca="1">INDEX('Wellbeing Acorn Type'!$C$14:$C$48,'Type Sorted'!B37)</f>
        <v>61</v>
      </c>
      <c r="D37" s="40" t="str">
        <f ca="1">INDEX('Wellbeing Acorn Type'!D$14:D$48,'Type Sorted'!$B37)</f>
        <v>Inactive Communal Population</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339</v>
      </c>
      <c r="S37" s="207">
        <f ca="1">INDEX('Wellbeing Acorn Type'!H$14:H$48,'Type Sorted'!$B37)</f>
        <v>2.2327897357536158E-3</v>
      </c>
      <c r="T37" s="207">
        <f ca="1">INDEX('Wellbeing Acorn Type'!I$14:I$48,'Type Sorted'!$B37)</f>
        <v>0</v>
      </c>
      <c r="U37" s="227">
        <f ca="1">INDEX('Wellbeing Acorn Type'!J$14:J$48,'Type Sorted'!$B37)</f>
        <v>-0.49388126140569805</v>
      </c>
      <c r="V37" s="208">
        <f ca="1">INDEX('Wellbeing Acorn Type'!K$14:K$48,'Type Sorted'!$B37)</f>
        <v>0</v>
      </c>
      <c r="W37" s="208"/>
    </row>
    <row r="38" spans="1:28" ht="20.149999999999999" customHeight="1">
      <c r="A38" s="225">
        <v>26</v>
      </c>
      <c r="B38" s="225">
        <f ca="1">MATCH(A38,'Wellbeing Acorn Type'!$Q$14:$Q$48,0)</f>
        <v>28</v>
      </c>
      <c r="C38" s="226" t="str">
        <f ca="1">INDEX('Wellbeing Acorn Type'!$C$14:$C$48,'Type Sorted'!B38)</f>
        <v>4.22</v>
      </c>
      <c r="D38" s="40" t="str">
        <f ca="1">INDEX('Wellbeing Acorn Type'!D$14:D$48,'Type Sorted'!$B38)</f>
        <v>Gym &amp; Juices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667</v>
      </c>
      <c r="S38" s="207">
        <f ca="1">INDEX('Wellbeing Acorn Type'!H$14:H$48,'Type Sorted'!$B38)</f>
        <v>4.3931290671022473E-3</v>
      </c>
      <c r="T38" s="207">
        <f ca="1">INDEX('Wellbeing Acorn Type'!I$14:I$48,'Type Sorted'!$B38)</f>
        <v>0</v>
      </c>
      <c r="U38" s="227">
        <f ca="1">INDEX('Wellbeing Acorn Type'!J$14:J$48,'Type Sorted'!$B38)</f>
        <v>-0.69351568494584792</v>
      </c>
      <c r="V38" s="208">
        <f ca="1">INDEX('Wellbeing Acorn Type'!K$14:K$48,'Type Sorted'!$B38)</f>
        <v>0</v>
      </c>
      <c r="W38" s="208"/>
    </row>
    <row r="39" spans="1:28" ht="20.149999999999999" customHeight="1">
      <c r="A39" s="225">
        <v>27</v>
      </c>
      <c r="B39" s="225">
        <f ca="1">MATCH(A39,'Wellbeing Acorn Type'!$Q$14:$Q$48,0)</f>
        <v>22</v>
      </c>
      <c r="C39" s="226" t="str">
        <f ca="1">INDEX('Wellbeing Acorn Type'!$C$14:$C$48,'Type Sorted'!B39)</f>
        <v>3.18</v>
      </c>
      <c r="D39" s="40" t="str">
        <f ca="1">INDEX('Wellbeing Acorn Type'!D$14:D$48,'Type Sorted'!$B39)</f>
        <v>Cultural Concerns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57</v>
      </c>
      <c r="S39" s="207">
        <f ca="1">INDEX('Wellbeing Acorn Type'!H$14:H$48,'Type Sorted'!$B39)</f>
        <v>3.7542482282582924E-4</v>
      </c>
      <c r="T39" s="207">
        <f ca="1">INDEX('Wellbeing Acorn Type'!I$14:I$48,'Type Sorted'!$B39)</f>
        <v>0</v>
      </c>
      <c r="U39" s="227">
        <f ca="1">INDEX('Wellbeing Acorn Type'!J$14:J$48,'Type Sorted'!$B39)</f>
        <v>-0.20232813529443563</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109</v>
      </c>
      <c r="Q41" s="230"/>
      <c r="R41" s="229">
        <f ca="1">SUM(R13:R40)</f>
        <v>151828</v>
      </c>
      <c r="S41" s="17"/>
      <c r="T41" s="221">
        <f ca="1">IF(R41&gt;0,P41/R41,0)</f>
        <v>7.1791764364939278E-4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7</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735.79547360847585</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23</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262.89728176017502</v>
      </c>
      <c r="Y54" s="231">
        <f t="shared" ca="1" si="1"/>
        <v>100</v>
      </c>
      <c r="Z54" s="231">
        <f t="shared" ca="1" si="1"/>
        <v>100</v>
      </c>
      <c r="AA54" s="231">
        <f t="shared" ca="1" si="1"/>
        <v>100</v>
      </c>
      <c r="AB54" s="231">
        <f t="shared" ca="1" si="1"/>
        <v>100</v>
      </c>
    </row>
    <row r="55" spans="1:28" ht="15" hidden="1" customHeight="1">
      <c r="A55" s="231">
        <f ca="1">INDEX('Wellbeing Acorn Type'!$R$14:$R$48,'Type Sorted'!B15)</f>
        <v>14</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205.37773395697815</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v>
      </c>
      <c r="B56" s="231">
        <f t="shared" ca="1" si="1"/>
        <v>200.63628825245382</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3</v>
      </c>
      <c r="B57" s="231">
        <f t="shared" ca="1" si="1"/>
        <v>100</v>
      </c>
      <c r="C57" s="231">
        <f t="shared" ca="1" si="1"/>
        <v>100</v>
      </c>
      <c r="D57" s="231">
        <f t="shared" ca="1" si="1"/>
        <v>182.62326273086134</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159.55526130500118</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12</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154.2544220589879</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17</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151.73392496652076</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5</v>
      </c>
      <c r="B61" s="231">
        <f t="shared" ca="1" si="1"/>
        <v>100</v>
      </c>
      <c r="C61" s="231">
        <f t="shared" ca="1" si="1"/>
        <v>100</v>
      </c>
      <c r="D61" s="231">
        <f t="shared" ca="1" si="1"/>
        <v>100</v>
      </c>
      <c r="E61" s="231">
        <f t="shared" ca="1" si="1"/>
        <v>100</v>
      </c>
      <c r="F61" s="231">
        <f t="shared" ca="1" si="1"/>
        <v>134.34774606410693</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15</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124.44170022566952</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v>
      </c>
      <c r="B63" s="231">
        <f t="shared" ca="1" si="1"/>
        <v>100</v>
      </c>
      <c r="C63" s="231">
        <f t="shared" ca="1" si="1"/>
        <v>122.22862681578279</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16</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119.10367090146734</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9</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110.53438152567072</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11</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52.463933378254637</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21</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51.285619705178966</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25</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32.82473032149548</v>
      </c>
      <c r="AA68" s="231">
        <f t="shared" ca="1" si="3"/>
        <v>100</v>
      </c>
      <c r="AB68" s="231">
        <f t="shared" ca="1" si="3"/>
        <v>100</v>
      </c>
    </row>
    <row r="69" spans="1:28" ht="15" hidden="1" customHeight="1">
      <c r="A69" s="231">
        <f ca="1">INDEX('Wellbeing Acorn Type'!$R$14:$R$48,'Type Sorted'!B29)</f>
        <v>20</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24.776190522815025</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19</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19.647149812299507</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4</v>
      </c>
      <c r="B71" s="231">
        <f t="shared" ca="1" si="3"/>
        <v>100</v>
      </c>
      <c r="C71" s="231">
        <f t="shared" ca="1" si="3"/>
        <v>100</v>
      </c>
      <c r="D71" s="231">
        <f t="shared" ca="1" si="3"/>
        <v>100</v>
      </c>
      <c r="E71" s="231">
        <f t="shared" ca="1" si="3"/>
        <v>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6</v>
      </c>
      <c r="B72" s="231">
        <f t="shared" ca="1" si="3"/>
        <v>100</v>
      </c>
      <c r="C72" s="231">
        <f t="shared" ca="1" si="3"/>
        <v>100</v>
      </c>
      <c r="D72" s="231">
        <f t="shared" ca="1" si="3"/>
        <v>100</v>
      </c>
      <c r="E72" s="231">
        <f t="shared" ca="1" si="3"/>
        <v>100</v>
      </c>
      <c r="F72" s="231">
        <f t="shared" ca="1" si="3"/>
        <v>100</v>
      </c>
      <c r="G72" s="231">
        <f t="shared" ca="1" si="3"/>
        <v>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24</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0</v>
      </c>
      <c r="Z73" s="231">
        <f t="shared" ca="1" si="4"/>
        <v>100</v>
      </c>
      <c r="AA73" s="231">
        <f t="shared" ca="1" si="4"/>
        <v>100</v>
      </c>
      <c r="AB73" s="231">
        <f t="shared" ca="1" si="4"/>
        <v>100</v>
      </c>
    </row>
    <row r="74" spans="1:28" ht="15" hidden="1" customHeight="1">
      <c r="A74" s="231">
        <f ca="1">INDEX('Wellbeing Acorn Type'!$R$14:$R$48,'Type Sorted'!B34)</f>
        <v>8</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60</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0</v>
      </c>
      <c r="AB75" s="231">
        <f t="shared" ca="1" si="5"/>
        <v>100</v>
      </c>
    </row>
    <row r="76" spans="1:28" ht="15" hidden="1" customHeight="1">
      <c r="A76" s="231">
        <f ca="1">INDEX('Wellbeing Acorn Type'!$R$14:$R$48,'Type Sorted'!B36)</f>
        <v>13</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61</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0</v>
      </c>
    </row>
    <row r="78" spans="1:28" ht="15" hidden="1" customHeight="1">
      <c r="A78" s="231">
        <f ca="1">INDEX('Wellbeing Acorn Type'!$R$14:$R$48,'Type Sorted'!B38)</f>
        <v>22</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18</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F837A-C25B-477A-8592-CCFDE969CFAD}">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D7192-89C6-4547-A45F-B8CC804E9B85}">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0.13900000000000004</v>
      </c>
      <c r="H2" s="245" cm="1">
        <f t="array" ref="H2:H797">INDEX('Data - Knowledge'!J:J,MATCH(_xlfn.ANCHORARRAY('Features Data'!A2),'Data - Knowledge'!A:A,0))</f>
        <v>106.54305430682784</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7.6880733944954139E-3</v>
      </c>
      <c r="H3" s="245">
        <v>106.74977462276287</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1.8596330275229358E-2</v>
      </c>
      <c r="H4" s="245">
        <v>98.594418889840952</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2.2183486238532113E-2</v>
      </c>
      <c r="H5" s="245">
        <v>107.46745463610428</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2.0284403669724775E-2</v>
      </c>
      <c r="H6" s="245">
        <v>104.06568735074633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2.1211009174311929E-2</v>
      </c>
      <c r="H7" s="245">
        <v>106.33384056376146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5.8623853211009196E-3</v>
      </c>
      <c r="H8" s="245">
        <v>113.48631465404631</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3.8009174311926602E-2</v>
      </c>
      <c r="H9" s="245">
        <v>97.132788919848622</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9.8532110091743147E-3</v>
      </c>
      <c r="H10" s="245">
        <v>108.02982821036034</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1.510091743119266E-2</v>
      </c>
      <c r="H11" s="245">
        <v>104.53362376850923</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1.1577981651376147E-2</v>
      </c>
      <c r="H12" s="245">
        <v>104.64845232438498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0.17442201834862389</v>
      </c>
      <c r="H13" s="245">
        <v>98.803153164043451</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3.0825688073394504E-3</v>
      </c>
      <c r="H14" s="245">
        <v>100.98253056904794</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3.3660550458715591E-2</v>
      </c>
      <c r="H15" s="245">
        <v>121.38226118785119</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9.0174311926605494E-2</v>
      </c>
      <c r="H16" s="245">
        <v>99.230690139534417</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2.7394495412844035E-2</v>
      </c>
      <c r="H17" s="245">
        <v>108.15090228977466</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1.0660550458715598E-2</v>
      </c>
      <c r="H18" s="245">
        <v>97.470972413068822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106.54305430682784</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4.7522935779816516E-3</v>
      </c>
      <c r="H19" s="245">
        <v>93.788242691461846</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106.74977462276287</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1.0733944954128443E-3</v>
      </c>
      <c r="H20" s="245">
        <v>103.5415537206776</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98.594418889840952</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1.0642201834862386E-2</v>
      </c>
      <c r="H21" s="245">
        <v>92.598742884153836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107.46745463610428</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6.4128440366972485E-3</v>
      </c>
      <c r="H22" s="245">
        <v>85.531474964601102</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104.06568735074633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3.6697247706422022E-5</v>
      </c>
      <c r="H23" s="245">
        <v>200.09448517144435</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106.33384056376146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8.9633027522935792E-3</v>
      </c>
      <c r="H24" s="245">
        <v>93.47286089367671</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113.48631465404631</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1.5403669724770643E-2</v>
      </c>
      <c r="H25" s="245">
        <v>95.127605826331703</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97.132788919848622</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8.1009174311926606E-3</v>
      </c>
      <c r="H26" s="245">
        <v>101.07731076784825</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108.02982821036034</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6.3605504587155956E-2</v>
      </c>
      <c r="H27" s="245">
        <v>107.04115506842942</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104.53362376850923</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1.055045871559633E-3</v>
      </c>
      <c r="H28" s="245">
        <v>101.02377463405496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104.64845232438498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98.803153164043451</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4.9027522935779826E-2</v>
      </c>
      <c r="H30" s="245">
        <v>109.49529295341378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100.98253056904794</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5.2100917431192655E-2</v>
      </c>
      <c r="H31" s="245">
        <v>107.79900311885852</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121.38226118785119</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3.1926605504587163E-3</v>
      </c>
      <c r="H32" s="245">
        <v>117.84791162358923</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99.230690139534417</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3.2752293577981658E-3</v>
      </c>
      <c r="H33" s="245">
        <v>112.26252357604901</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108.15090228977466</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3.0550458715596328E-3</v>
      </c>
      <c r="H34" s="245">
        <v>100.92988974680009</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97.470972413068822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7.2568807339449537E-3</v>
      </c>
      <c r="H35" s="245">
        <v>112.48687017617706</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93.788242691461846</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5.9541284403669724E-3</v>
      </c>
      <c r="H36" s="245">
        <v>103.62212431767975</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103.5415537206776</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0.2603853211009175</v>
      </c>
      <c r="H37" s="245">
        <v>136.66315809189527</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92.598742884153836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0.23533027522935782</v>
      </c>
      <c r="H38" s="245">
        <v>107.92926146562031</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85.531474964601102</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0.26047706422018346</v>
      </c>
      <c r="H39" s="245">
        <v>93.380868655570794</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200.09448517144435</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0.28277981651376138</v>
      </c>
      <c r="H40" s="245">
        <v>94.386736978109681</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93.47286089367671</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0.42149541284403674</v>
      </c>
      <c r="H41" s="245">
        <v>100.41673598936963</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95.127605826331703</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4.2449541284403668E-2</v>
      </c>
      <c r="H42" s="245">
        <v>105.57931973581016</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101.07731076784825</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1.5091743119266057E-2</v>
      </c>
      <c r="H43" s="245">
        <v>101.9959240058233</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107.04115506842942</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0.19480733944954129</v>
      </c>
      <c r="H44" s="245">
        <v>95.253172926626434</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101.02377463405496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0.17987155963302756</v>
      </c>
      <c r="H45" s="245">
        <v>109.80745294357777</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7.6256880733944946E-2</v>
      </c>
      <c r="H46" s="245">
        <v>106.85895205008175</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109.49529295341378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4.3614678899082562E-2</v>
      </c>
      <c r="H47" s="245">
        <v>126.25484348529083</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107.79900311885852</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0.17600917431192656</v>
      </c>
      <c r="H48" s="245">
        <v>101.20820082799879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117.84791162358923</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0.25334862385321105</v>
      </c>
      <c r="H49" s="245">
        <v>116.46445471204115</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112.26252357604901</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0.29280733944954124</v>
      </c>
      <c r="H50" s="245">
        <v>111.06358952135251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100.92988974680009</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0.33645871559633023</v>
      </c>
      <c r="H51" s="245">
        <v>110.62797200452026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112.48687017617706</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0.13981651376146789</v>
      </c>
      <c r="H52" s="245">
        <v>118.65013730730362</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103.62212431767975</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0.12255963302752296</v>
      </c>
      <c r="H53" s="245">
        <v>119.22220955463894</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0.10631192660550461</v>
      </c>
      <c r="H54" s="245">
        <v>122.62322568302852</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7.5064220183486241E-2</v>
      </c>
      <c r="H55" s="245">
        <v>125.46913007874963</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0.12506422018348626</v>
      </c>
      <c r="H56" s="245">
        <v>121.04676860388288</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0.18130275229357792</v>
      </c>
      <c r="H57" s="245">
        <v>111.19561807969647</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0.2652018348623853</v>
      </c>
      <c r="H58" s="245">
        <v>111.1886656700287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0.10389908256880735</v>
      </c>
      <c r="H59" s="245">
        <v>119.51588363192948</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0.10737614678899084</v>
      </c>
      <c r="H60" s="245">
        <v>125.37626644922284</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0.15458715596330277</v>
      </c>
      <c r="H61" s="245">
        <v>115.78402932269243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0.15428440366972473</v>
      </c>
      <c r="H62" s="245">
        <v>113.14653243835396</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6.5633027522935788E-2</v>
      </c>
      <c r="H63" s="245">
        <v>112.27027050058098</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5.0449541284403668E-2</v>
      </c>
      <c r="H64" s="245">
        <v>109.23056612668648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3.6458715596330266E-2</v>
      </c>
      <c r="H65" s="245">
        <v>108.97218440125442</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3.5165137614678904E-2</v>
      </c>
      <c r="H66" s="245">
        <v>109.03191869489059</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1.7678899082568807E-2</v>
      </c>
      <c r="H67" s="245">
        <v>113.75777268467407</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6.6486238532110081E-2</v>
      </c>
      <c r="H68" s="245">
        <v>118.41785320467237</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1.1944954128440367E-2</v>
      </c>
      <c r="H69" s="245">
        <v>120.2140882137638</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6.2678899082568795E-2</v>
      </c>
      <c r="H70" s="245">
        <v>116.0128695084676</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4.5862385321100922E-2</v>
      </c>
      <c r="H71" s="245">
        <v>120.8999341311826</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9.6091743119266076E-2</v>
      </c>
      <c r="H72" s="245">
        <v>112.27717686350178</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0.10046788990825689</v>
      </c>
      <c r="H73" s="245">
        <v>127.81627430673157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0.43483486238532115</v>
      </c>
      <c r="H74" s="245">
        <v>117.47621131211483</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0.29493577981651381</v>
      </c>
      <c r="H75" s="245">
        <v>126.39230415812683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0.17631192660550454</v>
      </c>
      <c r="H76" s="245">
        <v>129.45910642214179</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4.1605504587155957E-2</v>
      </c>
      <c r="H77" s="245">
        <v>134.20838876320246</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0.15959633027522932</v>
      </c>
      <c r="H78" s="245">
        <v>119.16695483610198</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0.35528440366972475</v>
      </c>
      <c r="H79" s="245">
        <v>118.31803528718841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0.439</v>
      </c>
      <c r="H80" s="245">
        <v>113.0361714547425</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0.46647706422018348</v>
      </c>
      <c r="H81" s="245">
        <v>113.88363659285221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3.9541284403669724E-3</v>
      </c>
      <c r="H82" s="245">
        <v>99.221808317145587</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2.2853211009174309E-2</v>
      </c>
      <c r="H83" s="245">
        <v>97.129349303067031</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2.7247706422018347E-2</v>
      </c>
      <c r="H84" s="245">
        <v>110.08561843173159</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1.4293577981651377E-2</v>
      </c>
      <c r="H85" s="245">
        <v>110.03948410884075</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0.93213761467889888</v>
      </c>
      <c r="H86" s="245">
        <v>99.673514681309868</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0.95107339449541295</v>
      </c>
      <c r="H87" s="245">
        <v>99.810153856007503</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1.5972477064220184E-2</v>
      </c>
      <c r="H88" s="245">
        <v>103.7432410730564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1.4385321100917432E-2</v>
      </c>
      <c r="H89" s="245">
        <v>100.58612454461944</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1.2880733944954134E-2</v>
      </c>
      <c r="H90" s="245">
        <v>107.43931933349006</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4.0366972477064219E-3</v>
      </c>
      <c r="H91" s="245">
        <v>101.62567255740052</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1.9174311926605505E-3</v>
      </c>
      <c r="H92" s="245">
        <v>105.95884627718928</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0.96709174311926593</v>
      </c>
      <c r="H93" s="245">
        <v>100.04075858686112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2.4000000000000004E-2</v>
      </c>
      <c r="H94" s="245">
        <v>98.980649916368364</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5.532110091743119E-3</v>
      </c>
      <c r="H95" s="245">
        <v>94.141431784079316</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1.7706422018348624E-3</v>
      </c>
      <c r="H96" s="245">
        <v>98.078036339284367</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0.18769724770642199</v>
      </c>
      <c r="H100" s="245">
        <v>108.70761552401767</v>
      </c>
    </row>
    <row r="101" spans="1:35">
      <c r="A101" s="86" t="str">
        <v>scghqb_sleeploss</v>
      </c>
      <c r="B101" s="239">
        <v>100</v>
      </c>
      <c r="C101" s="86" t="s">
        <v>373</v>
      </c>
      <c r="D101" s="241">
        <f>COUNTIF($C$1:$C101,C101)</f>
        <v>2</v>
      </c>
      <c r="E101" s="241" t="str">
        <f t="shared" si="13"/>
        <v>Wellbeing (GHQ)2</v>
      </c>
      <c r="F101" s="86" t="s">
        <v>376</v>
      </c>
      <c r="G101" s="242">
        <v>0.16077064220183487</v>
      </c>
      <c r="H101" s="245">
        <v>108.51621333280362</v>
      </c>
    </row>
    <row r="102" spans="1:35">
      <c r="A102" s="86" t="str">
        <v>scghqc_usefulrole</v>
      </c>
      <c r="B102" s="239">
        <v>101</v>
      </c>
      <c r="C102" s="86" t="s">
        <v>373</v>
      </c>
      <c r="D102" s="241">
        <f>COUNTIF($C$1:$C102,C102)</f>
        <v>3</v>
      </c>
      <c r="E102" s="241" t="str">
        <f t="shared" si="13"/>
        <v>Wellbeing (GHQ)3</v>
      </c>
      <c r="F102" s="86" t="s">
        <v>378</v>
      </c>
      <c r="G102" s="242">
        <v>0.16290825688073396</v>
      </c>
      <c r="H102" s="245">
        <v>108.61203679346607</v>
      </c>
    </row>
    <row r="103" spans="1:35">
      <c r="A103" s="86" t="str">
        <v>scghqd_decisions</v>
      </c>
      <c r="B103" s="239">
        <v>102</v>
      </c>
      <c r="C103" s="86" t="s">
        <v>373</v>
      </c>
      <c r="D103" s="241">
        <f>COUNTIF($C$1:$C103,C103)</f>
        <v>4</v>
      </c>
      <c r="E103" s="241" t="str">
        <f t="shared" si="13"/>
        <v>Wellbeing (GHQ)4</v>
      </c>
      <c r="F103" s="86" t="s">
        <v>380</v>
      </c>
      <c r="G103" s="242">
        <v>0.1076880733944954</v>
      </c>
      <c r="H103" s="245">
        <v>106.91763067299851</v>
      </c>
    </row>
    <row r="104" spans="1:35">
      <c r="A104" s="86" t="str">
        <v>scghqe_strain</v>
      </c>
      <c r="B104" s="239">
        <v>103</v>
      </c>
      <c r="C104" s="86" t="s">
        <v>373</v>
      </c>
      <c r="D104" s="241">
        <f>COUNTIF($C$1:$C104,C104)</f>
        <v>5</v>
      </c>
      <c r="E104" s="241" t="str">
        <f t="shared" si="13"/>
        <v>Wellbeing (GHQ)5</v>
      </c>
      <c r="F104" s="86" t="s">
        <v>382</v>
      </c>
      <c r="G104" s="242">
        <v>0.22462385321100919</v>
      </c>
      <c r="H104" s="245">
        <v>104.29767220308128</v>
      </c>
    </row>
    <row r="105" spans="1:35">
      <c r="A105" s="86" t="str">
        <v>scghqf_difficulties</v>
      </c>
      <c r="B105" s="239">
        <v>104</v>
      </c>
      <c r="C105" s="86" t="s">
        <v>373</v>
      </c>
      <c r="D105" s="241">
        <f>COUNTIF($C$1:$C105,C105)</f>
        <v>6</v>
      </c>
      <c r="E105" s="241" t="str">
        <f t="shared" si="13"/>
        <v>Wellbeing (GHQ)6</v>
      </c>
      <c r="F105" s="86" t="s">
        <v>384</v>
      </c>
      <c r="G105" s="242">
        <v>0.15377981651376146</v>
      </c>
      <c r="H105" s="245">
        <v>108.58136811998899</v>
      </c>
    </row>
    <row r="106" spans="1:35">
      <c r="A106" s="86" t="str">
        <v>scghqg_enjoyactivs</v>
      </c>
      <c r="B106" s="239">
        <v>105</v>
      </c>
      <c r="C106" s="86" t="s">
        <v>373</v>
      </c>
      <c r="D106" s="241">
        <f>COUNTIF($C$1:$C106,C106)</f>
        <v>7</v>
      </c>
      <c r="E106" s="241" t="str">
        <f t="shared" si="13"/>
        <v>Wellbeing (GHQ)7</v>
      </c>
      <c r="F106" s="86" t="s">
        <v>386</v>
      </c>
      <c r="G106" s="242">
        <v>0.18680733944954128</v>
      </c>
      <c r="H106" s="245">
        <v>107.32063286774462</v>
      </c>
    </row>
    <row r="107" spans="1:35">
      <c r="A107" s="86" t="str">
        <v>scghqh_faceproblems</v>
      </c>
      <c r="B107" s="239">
        <v>106</v>
      </c>
      <c r="C107" s="86" t="s">
        <v>373</v>
      </c>
      <c r="D107" s="241">
        <f>COUNTIF($C$1:$C107,C107)</f>
        <v>8</v>
      </c>
      <c r="E107" s="241" t="str">
        <f t="shared" si="13"/>
        <v>Wellbeing (GHQ)8</v>
      </c>
      <c r="F107" s="86" t="s">
        <v>388</v>
      </c>
      <c r="G107" s="242">
        <v>0.12314678899082571</v>
      </c>
      <c r="H107" s="245">
        <v>111.3698758561368</v>
      </c>
    </row>
    <row r="108" spans="1:35">
      <c r="A108" s="86" t="str">
        <v>scghqi_depressed</v>
      </c>
      <c r="B108" s="239">
        <v>107</v>
      </c>
      <c r="C108" s="86" t="s">
        <v>373</v>
      </c>
      <c r="D108" s="241">
        <f>COUNTIF($C$1:$C108,C108)</f>
        <v>9</v>
      </c>
      <c r="E108" s="241" t="str">
        <f t="shared" si="13"/>
        <v>Wellbeing (GHQ)9</v>
      </c>
      <c r="F108" s="86" t="s">
        <v>390</v>
      </c>
      <c r="G108" s="242">
        <v>0.21448623853211007</v>
      </c>
      <c r="H108" s="245">
        <v>106.50704890895891</v>
      </c>
    </row>
    <row r="109" spans="1:35">
      <c r="A109" s="86" t="str">
        <v>scghqj_confidence</v>
      </c>
      <c r="B109" s="239">
        <v>108</v>
      </c>
      <c r="C109" s="86" t="s">
        <v>373</v>
      </c>
      <c r="D109" s="241">
        <f>COUNTIF($C$1:$C109,C109)</f>
        <v>10</v>
      </c>
      <c r="E109" s="241" t="str">
        <f t="shared" si="13"/>
        <v>Wellbeing (GHQ)10</v>
      </c>
      <c r="F109" s="86" t="s">
        <v>392</v>
      </c>
      <c r="G109" s="242">
        <v>0.18522935779816513</v>
      </c>
      <c r="H109" s="245">
        <v>108.53617142712852</v>
      </c>
    </row>
    <row r="110" spans="1:35">
      <c r="A110" s="86" t="str">
        <v>scghqk_selfworth</v>
      </c>
      <c r="B110" s="239">
        <v>109</v>
      </c>
      <c r="C110" s="86" t="s">
        <v>373</v>
      </c>
      <c r="D110" s="241">
        <f>COUNTIF($C$1:$C110,C110)</f>
        <v>11</v>
      </c>
      <c r="E110" s="241" t="str">
        <f t="shared" si="13"/>
        <v>Wellbeing (GHQ)11</v>
      </c>
      <c r="F110" s="86" t="s">
        <v>111</v>
      </c>
      <c r="G110" s="242">
        <v>0.11085321100917431</v>
      </c>
      <c r="H110" s="245">
        <v>114.58886335007826</v>
      </c>
    </row>
    <row r="111" spans="1:35">
      <c r="A111" s="86" t="str">
        <v>scghql_happiness</v>
      </c>
      <c r="B111" s="239">
        <v>110</v>
      </c>
      <c r="C111" s="86" t="s">
        <v>373</v>
      </c>
      <c r="D111" s="241">
        <f>COUNTIF($C$1:$C111,C111)</f>
        <v>12</v>
      </c>
      <c r="E111" s="241" t="str">
        <f t="shared" si="13"/>
        <v>Wellbeing (GHQ)12</v>
      </c>
      <c r="F111" s="86" t="s">
        <v>109</v>
      </c>
      <c r="G111" s="242">
        <v>0.15917431192660547</v>
      </c>
      <c r="H111" s="245">
        <v>106.31098996890907</v>
      </c>
    </row>
    <row r="112" spans="1:35">
      <c r="A112" s="86" t="str">
        <v>SCOPNGBHA</v>
      </c>
      <c r="B112" s="239">
        <v>111</v>
      </c>
      <c r="C112" s="86" t="s">
        <v>395</v>
      </c>
      <c r="D112" s="241">
        <f>COUNTIF($C$1:$C112,C112)</f>
        <v>1</v>
      </c>
      <c r="E112" s="241" t="str">
        <f t="shared" si="13"/>
        <v>Isolation1</v>
      </c>
      <c r="F112" s="86" t="s">
        <v>396</v>
      </c>
      <c r="G112" s="242">
        <v>9.0770642201834867E-2</v>
      </c>
      <c r="H112" s="245">
        <v>112.29184095177149</v>
      </c>
    </row>
    <row r="113" spans="1:8">
      <c r="A113" s="86" t="str">
        <v>SCOPNGBHD</v>
      </c>
      <c r="B113" s="239">
        <v>112</v>
      </c>
      <c r="C113" s="86" t="s">
        <v>395</v>
      </c>
      <c r="D113" s="241">
        <f>COUNTIF($C$1:$C113,C113)</f>
        <v>2</v>
      </c>
      <c r="E113" s="241" t="str">
        <f t="shared" si="13"/>
        <v>Isolation2</v>
      </c>
      <c r="F113" s="86" t="s">
        <v>398</v>
      </c>
      <c r="G113" s="242">
        <v>0.39333944954128441</v>
      </c>
      <c r="H113" s="245">
        <v>107.0227745633652</v>
      </c>
    </row>
    <row r="114" spans="1:8">
      <c r="A114" s="86" t="str">
        <v>SCOPNGBHH</v>
      </c>
      <c r="B114" s="239">
        <v>113</v>
      </c>
      <c r="C114" s="86" t="s">
        <v>395</v>
      </c>
      <c r="D114" s="241">
        <f>COUNTIF($C$1:$C114,C114)</f>
        <v>3</v>
      </c>
      <c r="E114" s="241" t="str">
        <f t="shared" si="13"/>
        <v>Isolation3</v>
      </c>
      <c r="F114" s="86" t="s">
        <v>400</v>
      </c>
      <c r="G114" s="242">
        <v>0.16022935779816511</v>
      </c>
      <c r="H114" s="245">
        <v>107.87619115177129</v>
      </c>
    </row>
    <row r="115" spans="1:8">
      <c r="A115" s="86" t="str">
        <v>SCOPNGBHC</v>
      </c>
      <c r="B115" s="239">
        <v>114</v>
      </c>
      <c r="C115" s="86" t="s">
        <v>395</v>
      </c>
      <c r="D115" s="241">
        <f>COUNTIF($C$1:$C115,C115)</f>
        <v>4</v>
      </c>
      <c r="E115" s="241" t="str">
        <f t="shared" si="13"/>
        <v>Isolation4</v>
      </c>
      <c r="F115" s="86" t="s">
        <v>402</v>
      </c>
      <c r="G115" s="242">
        <v>0.28274311926605505</v>
      </c>
      <c r="H115" s="245">
        <v>106.70714855741193</v>
      </c>
    </row>
    <row r="116" spans="1:8">
      <c r="A116" s="86" t="str">
        <v>SCOPNGBHA_x</v>
      </c>
      <c r="B116" s="239">
        <v>115</v>
      </c>
      <c r="C116" s="86" t="s">
        <v>395</v>
      </c>
      <c r="D116" s="241">
        <f>COUNTIF($C$1:$C116,C116)</f>
        <v>5</v>
      </c>
      <c r="E116" s="241" t="str">
        <f t="shared" si="13"/>
        <v>Isolation5</v>
      </c>
      <c r="F116" s="86" t="s">
        <v>404</v>
      </c>
      <c r="G116" s="242">
        <v>0.60020183486238532</v>
      </c>
      <c r="H116" s="245">
        <v>94.080979332704686</v>
      </c>
    </row>
    <row r="117" spans="1:8">
      <c r="A117" s="86" t="str">
        <v>SCOPNGBHD_x</v>
      </c>
      <c r="B117" s="239">
        <v>116</v>
      </c>
      <c r="C117" s="86" t="s">
        <v>395</v>
      </c>
      <c r="D117" s="241">
        <f>COUNTIF($C$1:$C117,C117)</f>
        <v>6</v>
      </c>
      <c r="E117" s="241" t="str">
        <f t="shared" si="13"/>
        <v>Isolation6</v>
      </c>
      <c r="F117" s="86" t="s">
        <v>406</v>
      </c>
      <c r="G117" s="242">
        <v>0.36579816513761465</v>
      </c>
      <c r="H117" s="245">
        <v>92.823899662084457</v>
      </c>
    </row>
    <row r="118" spans="1:8">
      <c r="A118" s="86" t="str">
        <v>SCOPNGBHH_x</v>
      </c>
      <c r="B118" s="239">
        <v>117</v>
      </c>
      <c r="C118" s="86" t="s">
        <v>395</v>
      </c>
      <c r="D118" s="241">
        <f>COUNTIF($C$1:$C118,C118)</f>
        <v>7</v>
      </c>
      <c r="E118" s="241" t="str">
        <f t="shared" si="13"/>
        <v>Isolation7</v>
      </c>
      <c r="F118" s="86" t="s">
        <v>408</v>
      </c>
      <c r="G118" s="242">
        <v>0.6209724770642201</v>
      </c>
      <c r="H118" s="245">
        <v>96.250322355290223</v>
      </c>
    </row>
    <row r="119" spans="1:8">
      <c r="A119" s="86" t="str">
        <v>SCOPNGBHC_x</v>
      </c>
      <c r="B119" s="239">
        <v>118</v>
      </c>
      <c r="C119" s="86" t="s">
        <v>395</v>
      </c>
      <c r="D119" s="241">
        <f>COUNTIF($C$1:$C119,C119)</f>
        <v>8</v>
      </c>
      <c r="E119" s="241" t="str">
        <f t="shared" si="13"/>
        <v>Isolation8</v>
      </c>
      <c r="F119" s="86" t="s">
        <v>410</v>
      </c>
      <c r="G119" s="242">
        <v>0.45612844036697259</v>
      </c>
      <c r="H119" s="245">
        <v>93.940602378336294</v>
      </c>
    </row>
    <row r="120" spans="1:8">
      <c r="A120" s="86" t="str">
        <v>ORGM5</v>
      </c>
      <c r="B120" s="239">
        <v>119</v>
      </c>
      <c r="C120" s="86" t="s">
        <v>412</v>
      </c>
      <c r="D120" s="241">
        <f>COUNTIF($C$1:$C120,C120)</f>
        <v>1</v>
      </c>
      <c r="E120" s="241" t="str">
        <f t="shared" si="13"/>
        <v>Community1</v>
      </c>
      <c r="F120" s="86" t="s">
        <v>413</v>
      </c>
      <c r="G120" s="242">
        <v>5.7871559633027522E-2</v>
      </c>
      <c r="H120" s="245">
        <v>88.802963456407397</v>
      </c>
    </row>
    <row r="121" spans="1:8">
      <c r="A121" s="86" t="str">
        <v>ORGM3</v>
      </c>
      <c r="B121" s="239">
        <v>120</v>
      </c>
      <c r="C121" s="86" t="s">
        <v>412</v>
      </c>
      <c r="D121" s="241">
        <f>COUNTIF($C$1:$C121,C121)</f>
        <v>2</v>
      </c>
      <c r="E121" s="241" t="str">
        <f t="shared" si="13"/>
        <v>Community2</v>
      </c>
      <c r="F121" s="86" t="s">
        <v>415</v>
      </c>
      <c r="G121" s="242">
        <v>3.6926605504587158E-2</v>
      </c>
      <c r="H121" s="245">
        <v>85.279418548706005</v>
      </c>
    </row>
    <row r="122" spans="1:8">
      <c r="A122" s="86" t="str">
        <v>ORGM11</v>
      </c>
      <c r="B122" s="239">
        <v>121</v>
      </c>
      <c r="C122" s="86" t="s">
        <v>412</v>
      </c>
      <c r="D122" s="241">
        <f>COUNTIF($C$1:$C122,C122)</f>
        <v>3</v>
      </c>
      <c r="E122" s="241" t="str">
        <f t="shared" si="13"/>
        <v>Community3</v>
      </c>
      <c r="F122" s="86" t="s">
        <v>417</v>
      </c>
      <c r="G122" s="242">
        <v>5.3899082568807356E-2</v>
      </c>
      <c r="H122" s="245">
        <v>85.113849757815089</v>
      </c>
    </row>
    <row r="123" spans="1:8">
      <c r="A123" s="86" t="str">
        <v>ORGM12</v>
      </c>
      <c r="B123" s="239">
        <v>122</v>
      </c>
      <c r="C123" s="86" t="s">
        <v>412</v>
      </c>
      <c r="D123" s="241">
        <f>COUNTIF($C$1:$C123,C123)</f>
        <v>4</v>
      </c>
      <c r="E123" s="241" t="str">
        <f t="shared" si="13"/>
        <v>Community4</v>
      </c>
      <c r="F123" s="86" t="s">
        <v>419</v>
      </c>
      <c r="G123" s="242">
        <v>0.12706422018348623</v>
      </c>
      <c r="H123" s="245">
        <v>119.46509220227448</v>
      </c>
    </row>
    <row r="124" spans="1:8">
      <c r="A124" s="86" t="str">
        <v>ORGM7</v>
      </c>
      <c r="B124" s="239">
        <v>123</v>
      </c>
      <c r="C124" s="86" t="s">
        <v>412</v>
      </c>
      <c r="D124" s="241">
        <f>COUNTIF($C$1:$C124,C124)</f>
        <v>5</v>
      </c>
      <c r="E124" s="241" t="str">
        <f t="shared" si="13"/>
        <v>Community5</v>
      </c>
      <c r="F124" s="86" t="s">
        <v>421</v>
      </c>
      <c r="G124" s="242">
        <v>0.10423853211009172</v>
      </c>
      <c r="H124" s="245">
        <v>96.427932025619953</v>
      </c>
    </row>
    <row r="125" spans="1:8">
      <c r="A125" s="86" t="str">
        <v>ORGM5_x</v>
      </c>
      <c r="B125" s="239">
        <v>124</v>
      </c>
      <c r="C125" s="86" t="s">
        <v>412</v>
      </c>
      <c r="D125" s="241">
        <f>COUNTIF($C$1:$C125,C125)</f>
        <v>6</v>
      </c>
      <c r="E125" s="241" t="str">
        <f t="shared" si="13"/>
        <v>Community6</v>
      </c>
      <c r="F125" s="86" t="s">
        <v>423</v>
      </c>
      <c r="G125" s="242">
        <v>0.9422293577981653</v>
      </c>
      <c r="H125" s="245">
        <v>100.79235001103193</v>
      </c>
    </row>
    <row r="126" spans="1:8">
      <c r="A126" s="86" t="str">
        <v>ORGM3_x</v>
      </c>
      <c r="B126" s="239">
        <v>125</v>
      </c>
      <c r="C126" s="86" t="s">
        <v>412</v>
      </c>
      <c r="D126" s="241">
        <f>COUNTIF($C$1:$C126,C126)</f>
        <v>7</v>
      </c>
      <c r="E126" s="241" t="str">
        <f t="shared" si="13"/>
        <v>Community7</v>
      </c>
      <c r="F126" s="86" t="s">
        <v>425</v>
      </c>
      <c r="G126" s="242">
        <v>0.96307339449541274</v>
      </c>
      <c r="H126" s="245">
        <v>100.66512734763175</v>
      </c>
    </row>
    <row r="127" spans="1:8">
      <c r="A127" s="86" t="str">
        <v>ORGM11_x</v>
      </c>
      <c r="B127" s="239">
        <v>126</v>
      </c>
      <c r="C127" s="86" t="s">
        <v>412</v>
      </c>
      <c r="D127" s="241">
        <f>COUNTIF($C$1:$C127,C127)</f>
        <v>8</v>
      </c>
      <c r="E127" s="241" t="str">
        <f t="shared" si="13"/>
        <v>Community8</v>
      </c>
      <c r="F127" s="86" t="s">
        <v>427</v>
      </c>
      <c r="G127" s="242">
        <v>0.9462293577981653</v>
      </c>
      <c r="H127" s="245">
        <v>101.0512403121155</v>
      </c>
    </row>
    <row r="128" spans="1:8">
      <c r="A128" s="86" t="str">
        <v>ORGM12_x</v>
      </c>
      <c r="B128" s="239">
        <v>127</v>
      </c>
      <c r="C128" s="86" t="s">
        <v>412</v>
      </c>
      <c r="D128" s="241">
        <f>COUNTIF($C$1:$C128,C128)</f>
        <v>9</v>
      </c>
      <c r="E128" s="241" t="str">
        <f t="shared" si="13"/>
        <v>Community9</v>
      </c>
      <c r="F128" s="86" t="s">
        <v>429</v>
      </c>
      <c r="G128" s="242">
        <v>0.87247706422018345</v>
      </c>
      <c r="H128" s="245">
        <v>97.644475064695712</v>
      </c>
    </row>
    <row r="129" spans="1:8">
      <c r="A129" s="86" t="str">
        <v>ORGM7_x</v>
      </c>
      <c r="B129" s="239">
        <v>128</v>
      </c>
      <c r="C129" s="86" t="s">
        <v>412</v>
      </c>
      <c r="D129" s="241">
        <f>COUNTIF($C$1:$C129,C129)</f>
        <v>10</v>
      </c>
      <c r="E129" s="241" t="str">
        <f t="shared" si="13"/>
        <v>Community10</v>
      </c>
      <c r="F129" s="86" t="s">
        <v>431</v>
      </c>
      <c r="G129" s="242">
        <v>0.89576146788990829</v>
      </c>
      <c r="H129" s="245">
        <v>100.43298362590862</v>
      </c>
    </row>
    <row r="130" spans="1:8">
      <c r="A130" s="86" t="str">
        <v>NOISYN</v>
      </c>
      <c r="B130" s="239">
        <v>129</v>
      </c>
      <c r="C130" s="86" t="s">
        <v>433</v>
      </c>
      <c r="D130" s="241">
        <f>COUNTIF($C$1:$C130,C130)</f>
        <v>1</v>
      </c>
      <c r="E130" s="241" t="str">
        <f t="shared" si="13"/>
        <v>Accommodation &amp; Neighbourhood1</v>
      </c>
      <c r="F130" s="86" t="s">
        <v>434</v>
      </c>
      <c r="G130" s="242">
        <v>0.2260183486238532</v>
      </c>
      <c r="H130" s="245">
        <v>119.87060635752933</v>
      </c>
    </row>
    <row r="131" spans="1:8">
      <c r="A131" s="86" t="str">
        <v>NOHEATCH</v>
      </c>
      <c r="B131" s="239">
        <v>130</v>
      </c>
      <c r="C131" s="86" t="s">
        <v>433</v>
      </c>
      <c r="D131" s="241">
        <f>COUNTIF($C$1:$C131,C131)</f>
        <v>2</v>
      </c>
      <c r="E131" s="241" t="str">
        <f t="shared" ref="E131:E194" si="22">C131&amp;D131</f>
        <v>Accommodation &amp; Neighbourhood2</v>
      </c>
      <c r="F131" s="86" t="s">
        <v>436</v>
      </c>
      <c r="G131" s="242">
        <v>0.10641284403669726</v>
      </c>
      <c r="H131" s="245">
        <v>98.869082988361228</v>
      </c>
    </row>
    <row r="132" spans="1:8">
      <c r="A132" s="86" t="str">
        <v>GRIMYN</v>
      </c>
      <c r="B132" s="239">
        <v>131</v>
      </c>
      <c r="C132" s="86" t="s">
        <v>433</v>
      </c>
      <c r="D132" s="241">
        <f>COUNTIF($C$1:$C132,C132)</f>
        <v>3</v>
      </c>
      <c r="E132" s="241" t="str">
        <f t="shared" si="22"/>
        <v>Accommodation &amp; Neighbourhood3</v>
      </c>
      <c r="F132" s="86" t="s">
        <v>438</v>
      </c>
      <c r="G132" s="242">
        <v>0.1142752293577982</v>
      </c>
      <c r="H132" s="245">
        <v>99.777537018705388</v>
      </c>
    </row>
    <row r="133" spans="1:8">
      <c r="A133" s="86" t="str">
        <v>CRVAND</v>
      </c>
      <c r="B133" s="239">
        <v>132</v>
      </c>
      <c r="C133" s="86" t="s">
        <v>433</v>
      </c>
      <c r="D133" s="241">
        <f>COUNTIF($C$1:$C133,C133)</f>
        <v>4</v>
      </c>
      <c r="E133" s="241" t="str">
        <f t="shared" si="22"/>
        <v>Accommodation &amp; Neighbourhood4</v>
      </c>
      <c r="F133" s="86" t="s">
        <v>440</v>
      </c>
      <c r="G133" s="242">
        <v>8.900917431192662E-2</v>
      </c>
      <c r="H133" s="245">
        <v>139.73145983644045</v>
      </c>
    </row>
    <row r="134" spans="1:8">
      <c r="A134" s="86" t="str">
        <v>NOISYN_x</v>
      </c>
      <c r="B134" s="239">
        <v>133</v>
      </c>
      <c r="C134" s="86" t="s">
        <v>433</v>
      </c>
      <c r="D134" s="241">
        <f>COUNTIF($C$1:$C134,C134)</f>
        <v>5</v>
      </c>
      <c r="E134" s="241" t="str">
        <f t="shared" si="22"/>
        <v>Accommodation &amp; Neighbourhood5</v>
      </c>
      <c r="F134" s="86" t="s">
        <v>442</v>
      </c>
      <c r="G134" s="242">
        <v>0.77399082568807331</v>
      </c>
      <c r="H134" s="245">
        <v>95.381840841921758</v>
      </c>
    </row>
    <row r="135" spans="1:8">
      <c r="A135" s="86" t="str">
        <v>HEATCH</v>
      </c>
      <c r="B135" s="239">
        <v>134</v>
      </c>
      <c r="C135" s="86" t="s">
        <v>433</v>
      </c>
      <c r="D135" s="241">
        <f>COUNTIF($C$1:$C135,C135)</f>
        <v>6</v>
      </c>
      <c r="E135" s="241" t="str">
        <f t="shared" si="22"/>
        <v>Accommodation &amp; Neighbourhood6</v>
      </c>
      <c r="F135" s="86" t="s">
        <v>444</v>
      </c>
      <c r="G135" s="242">
        <v>0.89358715596330274</v>
      </c>
      <c r="H135" s="245">
        <v>100.13635932024106</v>
      </c>
    </row>
    <row r="136" spans="1:8">
      <c r="A136" s="86" t="str">
        <v>GRIMYN_x</v>
      </c>
      <c r="B136" s="239">
        <v>135</v>
      </c>
      <c r="C136" s="86" t="s">
        <v>433</v>
      </c>
      <c r="D136" s="241">
        <f>COUNTIF($C$1:$C136,C136)</f>
        <v>7</v>
      </c>
      <c r="E136" s="241" t="str">
        <f t="shared" si="22"/>
        <v>Accommodation &amp; Neighbourhood7</v>
      </c>
      <c r="F136" s="86" t="s">
        <v>446</v>
      </c>
      <c r="G136" s="242">
        <v>0.88560550458715614</v>
      </c>
      <c r="H136" s="245">
        <v>100.01513339042472</v>
      </c>
    </row>
    <row r="137" spans="1:8">
      <c r="A137" s="86" t="str">
        <v>CRVAND_x</v>
      </c>
      <c r="B137" s="239">
        <v>136</v>
      </c>
      <c r="C137" s="86" t="s">
        <v>433</v>
      </c>
      <c r="D137" s="241">
        <f>COUNTIF($C$1:$C137,C137)</f>
        <v>8</v>
      </c>
      <c r="E137" s="241" t="str">
        <f t="shared" si="22"/>
        <v>Accommodation &amp; Neighbourhood8</v>
      </c>
      <c r="F137" s="86" t="s">
        <v>448</v>
      </c>
      <c r="G137" s="242">
        <v>0.91082568807339448</v>
      </c>
      <c r="H137" s="245">
        <v>97.269182515339068</v>
      </c>
    </row>
    <row r="138" spans="1:8">
      <c r="A138" s="86" t="str">
        <v>SCLFSATO_lo</v>
      </c>
      <c r="B138" s="239">
        <v>137</v>
      </c>
      <c r="C138" s="86" t="s">
        <v>450</v>
      </c>
      <c r="D138" s="241">
        <f>COUNTIF($C$1:$C138,C138)</f>
        <v>1</v>
      </c>
      <c r="E138" s="241" t="str">
        <f t="shared" si="22"/>
        <v>Contentment1</v>
      </c>
      <c r="F138" s="86" t="s">
        <v>451</v>
      </c>
      <c r="G138" s="242">
        <v>7.6990825688073389E-2</v>
      </c>
      <c r="H138" s="245">
        <v>117.93810138843928</v>
      </c>
    </row>
    <row r="139" spans="1:8">
      <c r="A139" s="86" t="str">
        <v>SCLFSAT1_lo</v>
      </c>
      <c r="B139" s="239">
        <v>138</v>
      </c>
      <c r="C139" s="86" t="s">
        <v>450</v>
      </c>
      <c r="D139" s="241">
        <f>COUNTIF($C$1:$C139,C139)</f>
        <v>2</v>
      </c>
      <c r="E139" s="241" t="str">
        <f t="shared" si="22"/>
        <v>Contentment2</v>
      </c>
      <c r="F139" s="86" t="s">
        <v>453</v>
      </c>
      <c r="G139" s="242">
        <v>0.1196880733944954</v>
      </c>
      <c r="H139" s="245">
        <v>112.36470950075915</v>
      </c>
    </row>
    <row r="140" spans="1:8">
      <c r="A140" s="86" t="str">
        <v>SCLFSAT2_lo</v>
      </c>
      <c r="B140" s="239">
        <v>139</v>
      </c>
      <c r="C140" s="86" t="s">
        <v>450</v>
      </c>
      <c r="D140" s="241">
        <f>COUNTIF($C$1:$C140,C140)</f>
        <v>3</v>
      </c>
      <c r="E140" s="241" t="str">
        <f t="shared" si="22"/>
        <v>Contentment3</v>
      </c>
      <c r="F140" s="86" t="s">
        <v>455</v>
      </c>
      <c r="G140" s="242">
        <v>0.11636697247706423</v>
      </c>
      <c r="H140" s="245">
        <v>118.72843876648209</v>
      </c>
    </row>
    <row r="141" spans="1:8">
      <c r="A141" s="86" t="str">
        <v>JBSAT_lo</v>
      </c>
      <c r="B141" s="239">
        <v>140</v>
      </c>
      <c r="C141" s="86" t="s">
        <v>450</v>
      </c>
      <c r="D141" s="241">
        <f>COUNTIF($C$1:$C141,C141)</f>
        <v>4</v>
      </c>
      <c r="E141" s="241" t="str">
        <f t="shared" si="22"/>
        <v>Contentment4</v>
      </c>
      <c r="F141" s="86" t="s">
        <v>457</v>
      </c>
      <c r="G141" s="242">
        <v>4.5128440366972472E-2</v>
      </c>
      <c r="H141" s="245">
        <v>105.18420445519376</v>
      </c>
    </row>
    <row r="142" spans="1:8">
      <c r="A142" s="86" t="str">
        <v>SCLFSAT7_lo</v>
      </c>
      <c r="B142" s="239">
        <v>141</v>
      </c>
      <c r="C142" s="86" t="s">
        <v>450</v>
      </c>
      <c r="D142" s="241">
        <f>COUNTIF($C$1:$C142,C142)</f>
        <v>5</v>
      </c>
      <c r="E142" s="241" t="str">
        <f t="shared" si="22"/>
        <v>Contentment5</v>
      </c>
      <c r="F142" s="86" t="s">
        <v>459</v>
      </c>
      <c r="G142" s="242">
        <v>9.4192660550458732E-2</v>
      </c>
      <c r="H142" s="245">
        <v>110.62935969179115</v>
      </c>
    </row>
    <row r="143" spans="1:8">
      <c r="A143" s="86" t="str">
        <v>SCLFSATO_med</v>
      </c>
      <c r="B143" s="239">
        <v>142</v>
      </c>
      <c r="C143" s="86" t="s">
        <v>450</v>
      </c>
      <c r="D143" s="241">
        <f>COUNTIF($C$1:$C143,C143)</f>
        <v>6</v>
      </c>
      <c r="E143" s="241" t="str">
        <f t="shared" si="22"/>
        <v>Contentment6</v>
      </c>
      <c r="F143" s="86" t="s">
        <v>461</v>
      </c>
      <c r="G143" s="242">
        <v>0.42174311926605518</v>
      </c>
      <c r="H143" s="245">
        <v>109.00856806723043</v>
      </c>
    </row>
    <row r="144" spans="1:8">
      <c r="A144" s="86" t="str">
        <v>SCLFSAT1_med</v>
      </c>
      <c r="B144" s="239">
        <v>143</v>
      </c>
      <c r="C144" s="86" t="s">
        <v>450</v>
      </c>
      <c r="D144" s="241">
        <f>COUNTIF($C$1:$C144,C144)</f>
        <v>7</v>
      </c>
      <c r="E144" s="241" t="str">
        <f t="shared" si="22"/>
        <v>Contentment7</v>
      </c>
      <c r="F144" s="86" t="s">
        <v>463</v>
      </c>
      <c r="G144" s="242">
        <v>0.43185321100917429</v>
      </c>
      <c r="H144" s="245">
        <v>106.88148052074125</v>
      </c>
    </row>
    <row r="145" spans="1:8">
      <c r="A145" s="86" t="str">
        <v>SCLFSAT2_med</v>
      </c>
      <c r="B145" s="239">
        <v>144</v>
      </c>
      <c r="C145" s="86" t="s">
        <v>450</v>
      </c>
      <c r="D145" s="241">
        <f>COUNTIF($C$1:$C145,C145)</f>
        <v>8</v>
      </c>
      <c r="E145" s="241" t="str">
        <f t="shared" si="22"/>
        <v>Contentment8</v>
      </c>
      <c r="F145" s="86" t="s">
        <v>465</v>
      </c>
      <c r="G145" s="242">
        <v>0.49051376146788994</v>
      </c>
      <c r="H145" s="245">
        <v>109.85633544129428</v>
      </c>
    </row>
    <row r="146" spans="1:8">
      <c r="A146" s="86" t="str">
        <v>JBSAT_med</v>
      </c>
      <c r="B146" s="239">
        <v>145</v>
      </c>
      <c r="C146" s="86" t="s">
        <v>450</v>
      </c>
      <c r="D146" s="241">
        <f>COUNTIF($C$1:$C146,C146)</f>
        <v>9</v>
      </c>
      <c r="E146" s="241" t="str">
        <f t="shared" si="22"/>
        <v>Contentment9</v>
      </c>
      <c r="F146" s="86" t="s">
        <v>467</v>
      </c>
      <c r="G146" s="242">
        <v>0.38587155963302749</v>
      </c>
      <c r="H146" s="245">
        <v>102.43716796074797</v>
      </c>
    </row>
    <row r="147" spans="1:8">
      <c r="A147" s="86" t="str">
        <v>SCLFSAT7_med</v>
      </c>
      <c r="B147" s="239">
        <v>146</v>
      </c>
      <c r="C147" s="86" t="s">
        <v>450</v>
      </c>
      <c r="D147" s="241">
        <f>COUNTIF($C$1:$C147,C147)</f>
        <v>10</v>
      </c>
      <c r="E147" s="241" t="str">
        <f t="shared" si="22"/>
        <v>Contentment10</v>
      </c>
      <c r="F147" s="86" t="s">
        <v>469</v>
      </c>
      <c r="G147" s="242">
        <v>0.49815596330275225</v>
      </c>
      <c r="H147" s="245">
        <v>107.1140975818615</v>
      </c>
    </row>
    <row r="148" spans="1:8">
      <c r="A148" s="86" t="str">
        <v>SCLFSATO_hi</v>
      </c>
      <c r="B148" s="239">
        <v>147</v>
      </c>
      <c r="C148" s="86" t="s">
        <v>450</v>
      </c>
      <c r="D148" s="241">
        <f>COUNTIF($C$1:$C148,C148)</f>
        <v>11</v>
      </c>
      <c r="E148" s="241" t="str">
        <f t="shared" si="22"/>
        <v>Contentment11</v>
      </c>
      <c r="F148" s="86" t="s">
        <v>471</v>
      </c>
      <c r="G148" s="242">
        <v>0.50162385321100922</v>
      </c>
      <c r="H148" s="245">
        <v>91.492049466933238</v>
      </c>
    </row>
    <row r="149" spans="1:8">
      <c r="A149" s="86" t="str">
        <v>SCLFSAT1_hi</v>
      </c>
      <c r="B149" s="239">
        <v>148</v>
      </c>
      <c r="C149" s="86" t="s">
        <v>450</v>
      </c>
      <c r="D149" s="241">
        <f>COUNTIF($C$1:$C149,C149)</f>
        <v>12</v>
      </c>
      <c r="E149" s="241" t="str">
        <f t="shared" si="22"/>
        <v>Contentment12</v>
      </c>
      <c r="F149" s="86" t="s">
        <v>473</v>
      </c>
      <c r="G149" s="242">
        <v>0.44859633027522927</v>
      </c>
      <c r="H149" s="245">
        <v>91.652672702998089</v>
      </c>
    </row>
    <row r="150" spans="1:8">
      <c r="A150" s="86" t="str">
        <v>SCLFSAT2_hi</v>
      </c>
      <c r="B150" s="239">
        <v>149</v>
      </c>
      <c r="C150" s="86" t="s">
        <v>450</v>
      </c>
      <c r="D150" s="241">
        <f>COUNTIF($C$1:$C150,C150)</f>
        <v>13</v>
      </c>
      <c r="E150" s="241" t="str">
        <f t="shared" si="22"/>
        <v>Contentment13</v>
      </c>
      <c r="F150" s="86" t="s">
        <v>475</v>
      </c>
      <c r="G150" s="242">
        <v>0.39302752293577986</v>
      </c>
      <c r="H150" s="245">
        <v>86.289617288920311</v>
      </c>
    </row>
    <row r="151" spans="1:8">
      <c r="A151" s="86" t="str">
        <v>JBSAT_hi</v>
      </c>
      <c r="B151" s="239">
        <v>150</v>
      </c>
      <c r="C151" s="86" t="s">
        <v>450</v>
      </c>
      <c r="D151" s="241">
        <f>COUNTIF($C$1:$C151,C151)</f>
        <v>14</v>
      </c>
      <c r="E151" s="241" t="str">
        <f t="shared" si="22"/>
        <v>Contentment14</v>
      </c>
      <c r="F151" s="86" t="s">
        <v>477</v>
      </c>
      <c r="G151" s="242">
        <v>0.56891743119266047</v>
      </c>
      <c r="H151" s="245">
        <v>98.030013034160277</v>
      </c>
    </row>
    <row r="152" spans="1:8">
      <c r="A152" s="86" t="str">
        <v>SCLFSAT7_hi</v>
      </c>
      <c r="B152" s="239">
        <v>151</v>
      </c>
      <c r="C152" s="86" t="s">
        <v>450</v>
      </c>
      <c r="D152" s="241">
        <f>COUNTIF($C$1:$C152,C152)</f>
        <v>15</v>
      </c>
      <c r="E152" s="241" t="str">
        <f t="shared" si="22"/>
        <v>Contentment15</v>
      </c>
      <c r="F152" s="86" t="s">
        <v>479</v>
      </c>
      <c r="G152" s="242">
        <v>0.40775229357798171</v>
      </c>
      <c r="H152" s="245">
        <v>90.666459964595489</v>
      </c>
    </row>
    <row r="153" spans="1:8">
      <c r="A153" s="86" t="str">
        <v>age0004</v>
      </c>
      <c r="B153" s="239">
        <v>152</v>
      </c>
      <c r="C153" s="86" t="s">
        <v>52</v>
      </c>
      <c r="D153" s="241">
        <f>COUNTIF($C$1:$C153,C153)</f>
        <v>1</v>
      </c>
      <c r="E153" s="241" t="str">
        <f t="shared" si="22"/>
        <v>Age1</v>
      </c>
      <c r="F153" s="86" t="s">
        <v>481</v>
      </c>
      <c r="G153" s="242">
        <v>6.0440366972477066E-2</v>
      </c>
      <c r="H153" s="245">
        <v>115.25483531724794</v>
      </c>
    </row>
    <row r="154" spans="1:8">
      <c r="A154" s="86" t="str">
        <v>age0517</v>
      </c>
      <c r="B154" s="239">
        <v>153</v>
      </c>
      <c r="C154" s="86" t="s">
        <v>52</v>
      </c>
      <c r="D154" s="241">
        <f>COUNTIF($C$1:$C154,C154)</f>
        <v>2</v>
      </c>
      <c r="E154" s="241" t="str">
        <f t="shared" si="22"/>
        <v>Age2</v>
      </c>
      <c r="F154" s="86" t="s">
        <v>482</v>
      </c>
      <c r="G154" s="242">
        <v>0.16821100917431192</v>
      </c>
      <c r="H154" s="245">
        <v>109.32000328239306</v>
      </c>
    </row>
    <row r="155" spans="1:8">
      <c r="A155" s="86" t="str">
        <v>age1824</v>
      </c>
      <c r="B155" s="239">
        <v>154</v>
      </c>
      <c r="C155" s="86" t="s">
        <v>52</v>
      </c>
      <c r="D155" s="241">
        <f>COUNTIF($C$1:$C155,C155)</f>
        <v>3</v>
      </c>
      <c r="E155" s="241" t="str">
        <f t="shared" si="22"/>
        <v>Age3</v>
      </c>
      <c r="F155" s="86" t="s">
        <v>483</v>
      </c>
      <c r="G155" s="242">
        <v>7.875229357798165E-2</v>
      </c>
      <c r="H155" s="245">
        <v>108.07391477130834</v>
      </c>
    </row>
    <row r="156" spans="1:8">
      <c r="A156" s="86" t="str">
        <v>age2534</v>
      </c>
      <c r="B156" s="239">
        <v>155</v>
      </c>
      <c r="C156" s="86" t="s">
        <v>52</v>
      </c>
      <c r="D156" s="241">
        <f>COUNTIF($C$1:$C156,C156)</f>
        <v>4</v>
      </c>
      <c r="E156" s="241" t="str">
        <f t="shared" si="22"/>
        <v>Age4</v>
      </c>
      <c r="F156" s="86" t="s">
        <v>484</v>
      </c>
      <c r="G156" s="242">
        <v>0.13343119266055048</v>
      </c>
      <c r="H156" s="245">
        <v>112.15637593981731</v>
      </c>
    </row>
    <row r="157" spans="1:8">
      <c r="A157" s="86" t="str">
        <v>age3549</v>
      </c>
      <c r="B157" s="239">
        <v>156</v>
      </c>
      <c r="C157" s="86" t="s">
        <v>52</v>
      </c>
      <c r="D157" s="241">
        <f>COUNTIF($C$1:$C157,C157)</f>
        <v>5</v>
      </c>
      <c r="E157" s="241" t="str">
        <f t="shared" si="22"/>
        <v>Age5</v>
      </c>
      <c r="F157" s="86" t="s">
        <v>485</v>
      </c>
      <c r="G157" s="242">
        <v>0.18890825688073398</v>
      </c>
      <c r="H157" s="245">
        <v>102.53317122169456</v>
      </c>
    </row>
    <row r="158" spans="1:8">
      <c r="A158" s="86" t="str">
        <v>age5064</v>
      </c>
      <c r="B158" s="239">
        <v>157</v>
      </c>
      <c r="C158" s="86" t="s">
        <v>52</v>
      </c>
      <c r="D158" s="241">
        <f>COUNTIF($C$1:$C158,C158)</f>
        <v>6</v>
      </c>
      <c r="E158" s="241" t="str">
        <f t="shared" si="22"/>
        <v>Age6</v>
      </c>
      <c r="F158" s="86" t="s">
        <v>486</v>
      </c>
      <c r="G158" s="242">
        <v>0.19244954128440367</v>
      </c>
      <c r="H158" s="245">
        <v>92.069349128775315</v>
      </c>
    </row>
    <row r="159" spans="1:8">
      <c r="A159" s="86" t="str">
        <v>age6574</v>
      </c>
      <c r="B159" s="239">
        <v>158</v>
      </c>
      <c r="C159" s="86" t="s">
        <v>52</v>
      </c>
      <c r="D159" s="241">
        <f>COUNTIF($C$1:$C159,C159)</f>
        <v>7</v>
      </c>
      <c r="E159" s="241" t="str">
        <f t="shared" si="22"/>
        <v>Age7</v>
      </c>
      <c r="F159" s="86" t="s">
        <v>487</v>
      </c>
      <c r="G159" s="242">
        <v>9.6183486238532095E-2</v>
      </c>
      <c r="H159" s="245">
        <v>85.022300505145836</v>
      </c>
    </row>
    <row r="160" spans="1:8">
      <c r="A160" s="86" t="str">
        <v>age75p</v>
      </c>
      <c r="B160" s="239">
        <v>159</v>
      </c>
      <c r="C160" s="86" t="s">
        <v>52</v>
      </c>
      <c r="D160" s="241">
        <f>COUNTIF($C$1:$C160,C160)</f>
        <v>8</v>
      </c>
      <c r="E160" s="241" t="str">
        <f t="shared" si="22"/>
        <v>Age8</v>
      </c>
      <c r="F160" s="86" t="s">
        <v>488</v>
      </c>
      <c r="G160" s="242">
        <v>8.1339449541284387E-2</v>
      </c>
      <c r="H160" s="245">
        <v>85.142658476676388</v>
      </c>
    </row>
    <row r="161" spans="1:8">
      <c r="A161" s="86" t="str">
        <v>rcd_gor_dv_101</v>
      </c>
      <c r="B161" s="239">
        <v>160</v>
      </c>
      <c r="C161" s="86" t="s">
        <v>491</v>
      </c>
      <c r="D161" s="241">
        <f>COUNTIF($C$1:$C161,C161)</f>
        <v>1</v>
      </c>
      <c r="E161" s="241" t="str">
        <f t="shared" si="22"/>
        <v>Geography1</v>
      </c>
      <c r="F161" s="86" t="s">
        <v>492</v>
      </c>
      <c r="G161" s="242">
        <v>0.83728440366972456</v>
      </c>
      <c r="H161" s="245">
        <v>99.922761061825298</v>
      </c>
    </row>
    <row r="162" spans="1:8">
      <c r="A162" s="86" t="str">
        <v>rcd_gor_dv_102</v>
      </c>
      <c r="B162" s="239">
        <v>161</v>
      </c>
      <c r="C162" s="86" t="s">
        <v>491</v>
      </c>
      <c r="D162" s="241">
        <f>COUNTIF($C$1:$C162,C162)</f>
        <v>2</v>
      </c>
      <c r="E162" s="241" t="str">
        <f t="shared" si="22"/>
        <v>Geography2</v>
      </c>
      <c r="F162" s="86" t="s">
        <v>494</v>
      </c>
      <c r="G162" s="242">
        <v>4.5926605504587159E-2</v>
      </c>
      <c r="H162" s="245">
        <v>92.456795406400715</v>
      </c>
    </row>
    <row r="163" spans="1:8">
      <c r="A163" s="86" t="str">
        <v>rcd_gor_dv_103</v>
      </c>
      <c r="B163" s="239">
        <v>162</v>
      </c>
      <c r="C163" s="86" t="s">
        <v>491</v>
      </c>
      <c r="D163" s="241">
        <f>COUNTIF($C$1:$C163,C163)</f>
        <v>3</v>
      </c>
      <c r="E163" s="241" t="str">
        <f t="shared" si="22"/>
        <v>Geography3</v>
      </c>
      <c r="F163" s="86" t="s">
        <v>496</v>
      </c>
      <c r="G163" s="242">
        <v>8.6541284403669719E-2</v>
      </c>
      <c r="H163" s="245">
        <v>102.57849416968108</v>
      </c>
    </row>
    <row r="164" spans="1:8">
      <c r="A164" s="86" t="str">
        <v>rcd_gor_dv_104</v>
      </c>
      <c r="B164" s="239">
        <v>163</v>
      </c>
      <c r="C164" s="86" t="s">
        <v>491</v>
      </c>
      <c r="D164" s="241">
        <f>COUNTIF($C$1:$C164,C164)</f>
        <v>4</v>
      </c>
      <c r="E164" s="241" t="str">
        <f t="shared" si="22"/>
        <v>Geography4</v>
      </c>
      <c r="F164" s="86" t="s">
        <v>498</v>
      </c>
      <c r="G164" s="242">
        <v>3.0458715596330278E-2</v>
      </c>
      <c r="H164" s="245">
        <v>107.85826402754783</v>
      </c>
    </row>
    <row r="165" spans="1:8">
      <c r="A165" s="86" t="str">
        <v>rcd_RACEL_DV_101</v>
      </c>
      <c r="B165" s="239">
        <v>164</v>
      </c>
      <c r="C165" s="86" t="s">
        <v>500</v>
      </c>
      <c r="D165" s="241">
        <f>COUNTIF($C$1:$C165,C165)</f>
        <v>1</v>
      </c>
      <c r="E165" s="241" t="str">
        <f t="shared" si="22"/>
        <v>Ethnicity1</v>
      </c>
      <c r="F165" s="86" t="s">
        <v>501</v>
      </c>
      <c r="G165" s="242">
        <v>0.93047706422018361</v>
      </c>
      <c r="H165" s="245">
        <v>99.177516613520993</v>
      </c>
    </row>
    <row r="166" spans="1:8">
      <c r="A166" s="86" t="str">
        <v>rcd_RACEL_DV_102</v>
      </c>
      <c r="B166" s="239">
        <v>165</v>
      </c>
      <c r="C166" s="86" t="s">
        <v>500</v>
      </c>
      <c r="D166" s="241">
        <f>COUNTIF($C$1:$C166,C166)</f>
        <v>2</v>
      </c>
      <c r="E166" s="241" t="str">
        <f t="shared" si="22"/>
        <v>Ethnicity2</v>
      </c>
      <c r="F166" s="86" t="s">
        <v>503</v>
      </c>
      <c r="G166" s="242">
        <v>1.2165137614678899E-2</v>
      </c>
      <c r="H166" s="245">
        <v>103.12193988761121</v>
      </c>
    </row>
    <row r="167" spans="1:8">
      <c r="A167" s="86" t="str">
        <v>rcd_RACEL_DV_103</v>
      </c>
      <c r="B167" s="239">
        <v>166</v>
      </c>
      <c r="C167" s="86" t="s">
        <v>500</v>
      </c>
      <c r="D167" s="241">
        <f>COUNTIF($C$1:$C167,C167)</f>
        <v>3</v>
      </c>
      <c r="E167" s="241" t="str">
        <f t="shared" si="22"/>
        <v>Ethnicity3</v>
      </c>
      <c r="F167" s="86" t="s">
        <v>505</v>
      </c>
      <c r="G167" s="242">
        <v>3.5266055045871561E-2</v>
      </c>
      <c r="H167" s="245">
        <v>109.63685242267974</v>
      </c>
    </row>
    <row r="168" spans="1:8">
      <c r="A168" s="86" t="str">
        <v>rcd_RACEL_DV_104</v>
      </c>
      <c r="B168" s="239">
        <v>167</v>
      </c>
      <c r="C168" s="86" t="s">
        <v>500</v>
      </c>
      <c r="D168" s="241">
        <f>COUNTIF($C$1:$C168,C168)</f>
        <v>4</v>
      </c>
      <c r="E168" s="241" t="str">
        <f t="shared" si="22"/>
        <v>Ethnicity4</v>
      </c>
      <c r="F168" s="86" t="s">
        <v>507</v>
      </c>
      <c r="G168" s="242">
        <v>1.6577981651376146E-2</v>
      </c>
      <c r="H168" s="245">
        <v>129.74545737682672</v>
      </c>
    </row>
    <row r="169" spans="1:8">
      <c r="A169" s="86" t="str">
        <v>rcd_RACEL_DV_105</v>
      </c>
      <c r="B169" s="239">
        <v>168</v>
      </c>
      <c r="C169" s="86" t="s">
        <v>500</v>
      </c>
      <c r="D169" s="241">
        <f>COUNTIF($C$1:$C169,C169)</f>
        <v>5</v>
      </c>
      <c r="E169" s="241" t="str">
        <f t="shared" si="22"/>
        <v>Ethnicity5</v>
      </c>
      <c r="F169" s="86" t="s">
        <v>509</v>
      </c>
      <c r="G169" s="242">
        <v>5.1009174311926614E-3</v>
      </c>
      <c r="H169" s="245">
        <v>105.78754245513795</v>
      </c>
    </row>
    <row r="170" spans="1:8">
      <c r="A170" s="86" t="str">
        <v>rcd_plbornc_101</v>
      </c>
      <c r="B170" s="239">
        <v>169</v>
      </c>
      <c r="C170" s="86" t="s">
        <v>511</v>
      </c>
      <c r="D170" s="241">
        <f>COUNTIF($C$1:$C170,C170)</f>
        <v>1</v>
      </c>
      <c r="E170" s="241" t="str">
        <f t="shared" si="22"/>
        <v>Country of Birth1</v>
      </c>
      <c r="F170" s="86" t="s">
        <v>512</v>
      </c>
      <c r="G170" s="242">
        <v>0.9113944954128439</v>
      </c>
      <c r="H170" s="245">
        <v>99.268645441727926</v>
      </c>
    </row>
    <row r="171" spans="1:8">
      <c r="A171" s="86" t="str">
        <v>rcd_plbornc_102</v>
      </c>
      <c r="B171" s="239">
        <v>170</v>
      </c>
      <c r="C171" s="86" t="s">
        <v>511</v>
      </c>
      <c r="D171" s="241">
        <f>COUNTIF($C$1:$C171,C171)</f>
        <v>2</v>
      </c>
      <c r="E171" s="241" t="str">
        <f t="shared" si="22"/>
        <v>Country of Birth2</v>
      </c>
      <c r="F171" s="86" t="s">
        <v>514</v>
      </c>
      <c r="G171" s="242">
        <v>1.7944954128440369E-2</v>
      </c>
      <c r="H171" s="245">
        <v>111.19460050974016</v>
      </c>
    </row>
    <row r="172" spans="1:8">
      <c r="A172" s="86" t="str">
        <v>rcd_plbornc_103</v>
      </c>
      <c r="B172" s="239">
        <v>171</v>
      </c>
      <c r="C172" s="86" t="s">
        <v>511</v>
      </c>
      <c r="D172" s="241">
        <f>COUNTIF($C$1:$C172,C172)</f>
        <v>3</v>
      </c>
      <c r="E172" s="241" t="str">
        <f t="shared" si="22"/>
        <v>Country of Birth3</v>
      </c>
      <c r="F172" s="86" t="s">
        <v>516</v>
      </c>
      <c r="G172" s="242">
        <v>1.8807339449541285E-3</v>
      </c>
      <c r="H172" s="245">
        <v>85.078399893961347</v>
      </c>
    </row>
    <row r="173" spans="1:8">
      <c r="A173" s="86" t="str">
        <v>rcd_plbornc_104</v>
      </c>
      <c r="B173" s="239">
        <v>172</v>
      </c>
      <c r="C173" s="86" t="s">
        <v>511</v>
      </c>
      <c r="D173" s="241">
        <f>COUNTIF($C$1:$C173,C173)</f>
        <v>4</v>
      </c>
      <c r="E173" s="241" t="str">
        <f t="shared" si="22"/>
        <v>Country of Birth4</v>
      </c>
      <c r="F173" s="86" t="s">
        <v>518</v>
      </c>
      <c r="G173" s="242">
        <v>4.1376146788990823E-3</v>
      </c>
      <c r="H173" s="245">
        <v>97.558859808457541</v>
      </c>
    </row>
    <row r="174" spans="1:8">
      <c r="A174" s="86" t="str">
        <v>rcd_plbornc_105</v>
      </c>
      <c r="B174" s="239">
        <v>173</v>
      </c>
      <c r="C174" s="86" t="s">
        <v>511</v>
      </c>
      <c r="D174" s="241">
        <f>COUNTIF($C$1:$C174,C174)</f>
        <v>5</v>
      </c>
      <c r="E174" s="241" t="str">
        <f t="shared" si="22"/>
        <v>Country of Birth5</v>
      </c>
      <c r="F174" s="86" t="s">
        <v>520</v>
      </c>
      <c r="G174" s="242">
        <v>1.9440366972477061E-2</v>
      </c>
      <c r="H174" s="245">
        <v>107.12320775689703</v>
      </c>
    </row>
    <row r="175" spans="1:8">
      <c r="A175" s="86" t="str">
        <v>rcd_plbornc_106</v>
      </c>
      <c r="B175" s="239">
        <v>174</v>
      </c>
      <c r="C175" s="86" t="s">
        <v>511</v>
      </c>
      <c r="D175" s="241">
        <f>COUNTIF($C$1:$C175,C175)</f>
        <v>6</v>
      </c>
      <c r="E175" s="241" t="str">
        <f t="shared" si="22"/>
        <v>Country of Birth6</v>
      </c>
      <c r="F175" s="86" t="s">
        <v>522</v>
      </c>
      <c r="G175" s="242">
        <v>8.6605504587155963E-3</v>
      </c>
      <c r="H175" s="245">
        <v>105.69279153642475</v>
      </c>
    </row>
    <row r="176" spans="1:8">
      <c r="A176" s="86" t="str">
        <v>rcd_plbornc_107</v>
      </c>
      <c r="B176" s="239">
        <v>175</v>
      </c>
      <c r="C176" s="86" t="s">
        <v>511</v>
      </c>
      <c r="D176" s="241">
        <f>COUNTIF($C$1:$C176,C176)</f>
        <v>7</v>
      </c>
      <c r="E176" s="241" t="str">
        <f t="shared" si="22"/>
        <v>Country of Birth7</v>
      </c>
      <c r="F176" s="86" t="s">
        <v>49</v>
      </c>
      <c r="G176" s="242">
        <v>3.6669724770642204E-2</v>
      </c>
      <c r="H176" s="245">
        <v>110.96628028156378</v>
      </c>
    </row>
    <row r="177" spans="1:8">
      <c r="A177" s="86" t="str">
        <v>rcd_religion_101</v>
      </c>
      <c r="B177" s="239">
        <v>176</v>
      </c>
      <c r="C177" s="86" t="s">
        <v>525</v>
      </c>
      <c r="D177" s="241">
        <f>COUNTIF($C$1:$C177,C177)</f>
        <v>1</v>
      </c>
      <c r="E177" s="241" t="str">
        <f t="shared" si="22"/>
        <v>Religion1</v>
      </c>
      <c r="F177" s="86" t="s">
        <v>526</v>
      </c>
      <c r="G177" s="242">
        <v>0.40165137614678897</v>
      </c>
      <c r="H177" s="245">
        <v>92.073275405784528</v>
      </c>
    </row>
    <row r="178" spans="1:8">
      <c r="A178" s="86" t="str">
        <v>rcd_religion_102</v>
      </c>
      <c r="B178" s="239">
        <v>177</v>
      </c>
      <c r="C178" s="86" t="s">
        <v>525</v>
      </c>
      <c r="D178" s="241">
        <f>COUNTIF($C$1:$C178,C178)</f>
        <v>2</v>
      </c>
      <c r="E178" s="241" t="str">
        <f t="shared" si="22"/>
        <v>Religion2</v>
      </c>
      <c r="F178" s="86" t="s">
        <v>528</v>
      </c>
      <c r="G178" s="242">
        <v>3.2201834862385322E-3</v>
      </c>
      <c r="H178" s="245">
        <v>81.105980248754705</v>
      </c>
    </row>
    <row r="179" spans="1:8">
      <c r="A179" s="86" t="str">
        <v>rcd_religion_103</v>
      </c>
      <c r="B179" s="239">
        <v>178</v>
      </c>
      <c r="C179" s="86" t="s">
        <v>525</v>
      </c>
      <c r="D179" s="241">
        <f>COUNTIF($C$1:$C179,C179)</f>
        <v>3</v>
      </c>
      <c r="E179" s="241" t="str">
        <f t="shared" si="22"/>
        <v>Religion3</v>
      </c>
      <c r="F179" s="86" t="s">
        <v>530</v>
      </c>
      <c r="G179" s="242">
        <v>3.2935779816513767E-3</v>
      </c>
      <c r="H179" s="245">
        <v>97.509979787676443</v>
      </c>
    </row>
    <row r="180" spans="1:8">
      <c r="A180" s="86" t="str">
        <v>rcd_religion_104</v>
      </c>
      <c r="B180" s="239">
        <v>179</v>
      </c>
      <c r="C180" s="86" t="s">
        <v>525</v>
      </c>
      <c r="D180" s="241">
        <f>COUNTIF($C$1:$C180,C180)</f>
        <v>4</v>
      </c>
      <c r="E180" s="241" t="str">
        <f t="shared" si="22"/>
        <v>Religion4</v>
      </c>
      <c r="F180" s="86" t="s">
        <v>532</v>
      </c>
      <c r="G180" s="242">
        <v>2.0449541284403669E-2</v>
      </c>
      <c r="H180" s="245">
        <v>124.05483948026912</v>
      </c>
    </row>
    <row r="181" spans="1:8">
      <c r="A181" s="86" t="str">
        <v>rcd_religion_105</v>
      </c>
      <c r="B181" s="239">
        <v>180</v>
      </c>
      <c r="C181" s="86" t="s">
        <v>525</v>
      </c>
      <c r="D181" s="241">
        <f>COUNTIF($C$1:$C181,C181)</f>
        <v>5</v>
      </c>
      <c r="E181" s="241" t="str">
        <f t="shared" si="22"/>
        <v>Religion5</v>
      </c>
      <c r="F181" s="86" t="s">
        <v>534</v>
      </c>
      <c r="G181" s="242">
        <v>9.3486238532110109E-3</v>
      </c>
      <c r="H181" s="245">
        <v>100.47983919572859</v>
      </c>
    </row>
    <row r="182" spans="1:8">
      <c r="A182" s="86" t="str">
        <v>rcd_religion_106</v>
      </c>
      <c r="B182" s="239">
        <v>181</v>
      </c>
      <c r="C182" s="86" t="s">
        <v>525</v>
      </c>
      <c r="D182" s="241">
        <f>COUNTIF($C$1:$C182,C182)</f>
        <v>6</v>
      </c>
      <c r="E182" s="241" t="str">
        <f t="shared" si="22"/>
        <v>Religion6</v>
      </c>
      <c r="F182" s="86" t="s">
        <v>536</v>
      </c>
      <c r="G182" s="242">
        <v>3.1284403669724773E-3</v>
      </c>
      <c r="H182" s="245">
        <v>99.47296235421166</v>
      </c>
    </row>
    <row r="183" spans="1:8">
      <c r="A183" s="86" t="str">
        <v>rcd_religion_107</v>
      </c>
      <c r="B183" s="239">
        <v>182</v>
      </c>
      <c r="C183" s="86" t="s">
        <v>525</v>
      </c>
      <c r="D183" s="241">
        <f>COUNTIF($C$1:$C183,C183)</f>
        <v>7</v>
      </c>
      <c r="E183" s="241" t="str">
        <f t="shared" si="22"/>
        <v>Religion7</v>
      </c>
      <c r="F183" s="86" t="s">
        <v>538</v>
      </c>
      <c r="G183" s="242">
        <v>1.0724770642201835E-2</v>
      </c>
      <c r="H183" s="245">
        <v>109.69030755945897</v>
      </c>
    </row>
    <row r="184" spans="1:8">
      <c r="A184" s="86" t="str">
        <v>rcd_religion_108</v>
      </c>
      <c r="B184" s="239">
        <v>183</v>
      </c>
      <c r="C184" s="86" t="s">
        <v>525</v>
      </c>
      <c r="D184" s="241">
        <f>COUNTIF($C$1:$C184,C184)</f>
        <v>8</v>
      </c>
      <c r="E184" s="241" t="str">
        <f t="shared" si="22"/>
        <v>Religion8</v>
      </c>
      <c r="F184" s="86" t="s">
        <v>540</v>
      </c>
      <c r="G184" s="242">
        <v>0.54819266055045868</v>
      </c>
      <c r="H184" s="245">
        <v>105.8421595452584</v>
      </c>
    </row>
    <row r="185" spans="1:8">
      <c r="A185" s="86" t="str">
        <v>A2_HOUSE5</v>
      </c>
      <c r="B185" s="239">
        <v>184</v>
      </c>
      <c r="C185" s="86" t="s">
        <v>543</v>
      </c>
      <c r="D185" s="241">
        <f>COUNTIF($C$1:$C185,C185)</f>
        <v>1</v>
      </c>
      <c r="E185" s="241" t="str">
        <f t="shared" si="22"/>
        <v>House Type1</v>
      </c>
      <c r="F185" s="86" t="s">
        <v>544</v>
      </c>
      <c r="G185" s="242">
        <v>0.14116513761467891</v>
      </c>
      <c r="H185" s="245">
        <v>50.098479946736454</v>
      </c>
    </row>
    <row r="186" spans="1:8">
      <c r="A186" s="86" t="str">
        <v>A2_HOUSE6</v>
      </c>
      <c r="B186" s="239">
        <v>185</v>
      </c>
      <c r="C186" s="86" t="s">
        <v>543</v>
      </c>
      <c r="D186" s="241">
        <f>COUNTIF($C$1:$C186,C186)</f>
        <v>2</v>
      </c>
      <c r="E186" s="241" t="str">
        <f t="shared" si="22"/>
        <v>House Type2</v>
      </c>
      <c r="F186" s="86" t="s">
        <v>546</v>
      </c>
      <c r="G186" s="242">
        <v>0.16883486238532108</v>
      </c>
      <c r="H186" s="245">
        <v>118.86718542437717</v>
      </c>
    </row>
    <row r="187" spans="1:8">
      <c r="A187" s="86" t="str">
        <v>A2_HOUSE7</v>
      </c>
      <c r="B187" s="239">
        <v>186</v>
      </c>
      <c r="C187" s="86" t="s">
        <v>543</v>
      </c>
      <c r="D187" s="241">
        <f>COUNTIF($C$1:$C187,C187)</f>
        <v>3</v>
      </c>
      <c r="E187" s="241" t="str">
        <f t="shared" si="22"/>
        <v>House Type3</v>
      </c>
      <c r="F187" s="86" t="s">
        <v>548</v>
      </c>
      <c r="G187" s="242">
        <v>0.39956880733944961</v>
      </c>
      <c r="H187" s="245">
        <v>113.44587371889858</v>
      </c>
    </row>
    <row r="188" spans="1:8">
      <c r="A188" s="86" t="str">
        <v>A2_HOUSE8</v>
      </c>
      <c r="B188" s="239">
        <v>187</v>
      </c>
      <c r="C188" s="86" t="s">
        <v>543</v>
      </c>
      <c r="D188" s="241">
        <f>COUNTIF($C$1:$C188,C188)</f>
        <v>4</v>
      </c>
      <c r="E188" s="241" t="str">
        <f t="shared" si="22"/>
        <v>House Type4</v>
      </c>
      <c r="F188" s="86" t="s">
        <v>550</v>
      </c>
      <c r="G188" s="242">
        <v>0.29063302752293574</v>
      </c>
      <c r="H188" s="245">
        <v>129.63646309658247</v>
      </c>
    </row>
    <row r="189" spans="1:8">
      <c r="A189" s="86" t="str">
        <v>TENURE2</v>
      </c>
      <c r="B189" s="239">
        <v>188</v>
      </c>
      <c r="C189" s="86" t="s">
        <v>552</v>
      </c>
      <c r="D189" s="241">
        <f>COUNTIF($C$1:$C189,C189)</f>
        <v>1</v>
      </c>
      <c r="E189" s="241" t="str">
        <f t="shared" si="22"/>
        <v>House Tenure1</v>
      </c>
      <c r="F189" s="86" t="s">
        <v>553</v>
      </c>
      <c r="G189" s="242">
        <v>0.29636697247706428</v>
      </c>
      <c r="H189" s="245">
        <v>77.513191775278344</v>
      </c>
    </row>
    <row r="190" spans="1:8">
      <c r="A190" s="86" t="str">
        <v>TENURE1</v>
      </c>
      <c r="B190" s="239">
        <v>189</v>
      </c>
      <c r="C190" s="86" t="s">
        <v>552</v>
      </c>
      <c r="D190" s="241">
        <f>COUNTIF($C$1:$C190,C190)</f>
        <v>2</v>
      </c>
      <c r="E190" s="241" t="str">
        <f t="shared" si="22"/>
        <v>House Tenure2</v>
      </c>
      <c r="F190" s="86" t="s">
        <v>555</v>
      </c>
      <c r="G190" s="242">
        <v>0.24940366972477065</v>
      </c>
      <c r="H190" s="245">
        <v>91.991053166845774</v>
      </c>
    </row>
    <row r="191" spans="1:8">
      <c r="A191" s="86" t="str">
        <v>TENURE7</v>
      </c>
      <c r="B191" s="239">
        <v>190</v>
      </c>
      <c r="C191" s="86" t="s">
        <v>552</v>
      </c>
      <c r="D191" s="241">
        <f>COUNTIF($C$1:$C191,C191)</f>
        <v>3</v>
      </c>
      <c r="E191" s="241" t="str">
        <f t="shared" si="22"/>
        <v>House Tenure3</v>
      </c>
      <c r="F191" s="86" t="s">
        <v>557</v>
      </c>
      <c r="G191" s="242">
        <v>7.9082568807339465E-3</v>
      </c>
      <c r="H191" s="245">
        <v>103.21210912448286</v>
      </c>
    </row>
    <row r="192" spans="1:8">
      <c r="A192" s="86" t="str">
        <v>TENURE4</v>
      </c>
      <c r="B192" s="239">
        <v>191</v>
      </c>
      <c r="C192" s="86" t="s">
        <v>552</v>
      </c>
      <c r="D192" s="241">
        <f>COUNTIF($C$1:$C192,C192)</f>
        <v>4</v>
      </c>
      <c r="E192" s="241" t="str">
        <f t="shared" si="22"/>
        <v>House Tenure4</v>
      </c>
      <c r="F192" s="86" t="s">
        <v>559</v>
      </c>
      <c r="G192" s="242">
        <v>0.16533027522935781</v>
      </c>
      <c r="H192" s="245">
        <v>97.546929309781845</v>
      </c>
    </row>
    <row r="193" spans="1:8">
      <c r="A193" s="86" t="str">
        <v>TENURE9</v>
      </c>
      <c r="B193" s="239">
        <v>192</v>
      </c>
      <c r="C193" s="86" t="s">
        <v>552</v>
      </c>
      <c r="D193" s="241">
        <f>COUNTIF($C$1:$C193,C193)</f>
        <v>5</v>
      </c>
      <c r="E193" s="241" t="str">
        <f t="shared" si="22"/>
        <v>House Tenure5</v>
      </c>
      <c r="F193" s="86" t="s">
        <v>561</v>
      </c>
      <c r="G193" s="242">
        <v>0.28092660550458715</v>
      </c>
      <c r="H193" s="245">
        <v>165.83831903636531</v>
      </c>
    </row>
    <row r="194" spans="1:8">
      <c r="A194" s="86" t="str">
        <v>NBEDS1</v>
      </c>
      <c r="B194" s="239">
        <v>193</v>
      </c>
      <c r="C194" s="86" t="s">
        <v>563</v>
      </c>
      <c r="D194" s="241">
        <f>COUNTIF($C$1:$C194,C194)</f>
        <v>1</v>
      </c>
      <c r="E194" s="241" t="str">
        <f t="shared" si="22"/>
        <v>House Size1</v>
      </c>
      <c r="F194" s="86" t="s">
        <v>564</v>
      </c>
      <c r="G194" s="242">
        <v>8.5926605504587139E-2</v>
      </c>
      <c r="H194" s="245">
        <v>121.00372476249379</v>
      </c>
    </row>
    <row r="195" spans="1:8">
      <c r="A195" s="86" t="str">
        <v>NBEDS2</v>
      </c>
      <c r="B195" s="239">
        <v>194</v>
      </c>
      <c r="C195" s="86" t="s">
        <v>563</v>
      </c>
      <c r="D195" s="241">
        <f>COUNTIF($C$1:$C195,C195)</f>
        <v>2</v>
      </c>
      <c r="E195" s="241" t="str">
        <f t="shared" ref="E195:E258" si="23">C195&amp;D195</f>
        <v>House Size2</v>
      </c>
      <c r="F195" s="86" t="s">
        <v>566</v>
      </c>
      <c r="G195" s="242">
        <v>0.26660550458715593</v>
      </c>
      <c r="H195" s="245">
        <v>110.02894355438733</v>
      </c>
    </row>
    <row r="196" spans="1:8">
      <c r="A196" s="86" t="str">
        <v>NBEDS3</v>
      </c>
      <c r="B196" s="239">
        <v>195</v>
      </c>
      <c r="C196" s="86" t="s">
        <v>563</v>
      </c>
      <c r="D196" s="241">
        <f>COUNTIF($C$1:$C196,C196)</f>
        <v>3</v>
      </c>
      <c r="E196" s="241" t="str">
        <f t="shared" si="23"/>
        <v>House Size3</v>
      </c>
      <c r="F196" s="86" t="s">
        <v>568</v>
      </c>
      <c r="G196" s="242">
        <v>0.49368807339449539</v>
      </c>
      <c r="H196" s="245">
        <v>111.1054708284654</v>
      </c>
    </row>
    <row r="197" spans="1:8">
      <c r="A197" s="86" t="str">
        <v>NBEDS4</v>
      </c>
      <c r="B197" s="239">
        <v>196</v>
      </c>
      <c r="C197" s="86" t="s">
        <v>563</v>
      </c>
      <c r="D197" s="241">
        <f>COUNTIF($C$1:$C197,C197)</f>
        <v>4</v>
      </c>
      <c r="E197" s="241" t="str">
        <f t="shared" si="23"/>
        <v>House Size4</v>
      </c>
      <c r="F197" s="86" t="s">
        <v>570</v>
      </c>
      <c r="G197" s="242">
        <v>0.12373394495412844</v>
      </c>
      <c r="H197" s="245">
        <v>66.387549953320033</v>
      </c>
    </row>
    <row r="198" spans="1:8">
      <c r="A198" s="86" t="str">
        <v>NBEDS5P</v>
      </c>
      <c r="B198" s="239">
        <v>197</v>
      </c>
      <c r="C198" s="86" t="s">
        <v>563</v>
      </c>
      <c r="D198" s="241">
        <f>COUNTIF($C$1:$C198,C198)</f>
        <v>5</v>
      </c>
      <c r="E198" s="241" t="str">
        <f t="shared" si="23"/>
        <v>House Size5</v>
      </c>
      <c r="F198" s="86" t="s">
        <v>572</v>
      </c>
      <c r="G198" s="242">
        <v>2.9926605504587152E-2</v>
      </c>
      <c r="H198" s="245">
        <v>53.835725286324518</v>
      </c>
    </row>
    <row r="199" spans="1:8">
      <c r="A199" s="86" t="str">
        <v>hhdval0to100k</v>
      </c>
      <c r="B199" s="239">
        <v>198</v>
      </c>
      <c r="C199" s="86" t="s">
        <v>574</v>
      </c>
      <c r="D199" s="241">
        <f>COUNTIF($C$1:$C199,C199)</f>
        <v>1</v>
      </c>
      <c r="E199" s="241" t="str">
        <f t="shared" si="23"/>
        <v>House Value1</v>
      </c>
      <c r="F199" s="86" t="s">
        <v>575</v>
      </c>
      <c r="G199" s="242">
        <v>0.18495412844036696</v>
      </c>
      <c r="H199" s="245">
        <v>167.14811519246894</v>
      </c>
    </row>
    <row r="200" spans="1:8">
      <c r="A200" s="86" t="str">
        <v>hhdval100to150k</v>
      </c>
      <c r="B200" s="239">
        <v>199</v>
      </c>
      <c r="C200" s="86" t="s">
        <v>574</v>
      </c>
      <c r="D200" s="241">
        <f>COUNTIF($C$1:$C200,C200)</f>
        <v>2</v>
      </c>
      <c r="E200" s="241" t="str">
        <f t="shared" si="23"/>
        <v>House Value2</v>
      </c>
      <c r="F200" s="86" t="s">
        <v>577</v>
      </c>
      <c r="G200" s="242">
        <v>0.20038532110091739</v>
      </c>
      <c r="H200" s="245">
        <v>146.05516772286916</v>
      </c>
    </row>
    <row r="201" spans="1:8">
      <c r="A201" s="86" t="str">
        <v>hhdval150to250k</v>
      </c>
      <c r="B201" s="239">
        <v>200</v>
      </c>
      <c r="C201" s="86" t="s">
        <v>574</v>
      </c>
      <c r="D201" s="241">
        <f>COUNTIF($C$1:$C201,C201)</f>
        <v>3</v>
      </c>
      <c r="E201" s="241" t="str">
        <f t="shared" si="23"/>
        <v>House Value3</v>
      </c>
      <c r="F201" s="86" t="s">
        <v>579</v>
      </c>
      <c r="G201" s="242">
        <v>0.28449541284403673</v>
      </c>
      <c r="H201" s="245">
        <v>110.35607704433603</v>
      </c>
    </row>
    <row r="202" spans="1:8">
      <c r="A202" s="86" t="str">
        <v>hhdval250to500k</v>
      </c>
      <c r="B202" s="239">
        <v>201</v>
      </c>
      <c r="C202" s="86" t="s">
        <v>574</v>
      </c>
      <c r="D202" s="241">
        <f>COUNTIF($C$1:$C202,C202)</f>
        <v>4</v>
      </c>
      <c r="E202" s="241" t="str">
        <f t="shared" si="23"/>
        <v>House Value4</v>
      </c>
      <c r="F202" s="86" t="s">
        <v>581</v>
      </c>
      <c r="G202" s="242">
        <v>0.26083486238532116</v>
      </c>
      <c r="H202" s="245">
        <v>80.131735069954203</v>
      </c>
    </row>
    <row r="203" spans="1:8">
      <c r="A203" s="86" t="str">
        <v>hhdval500to750k</v>
      </c>
      <c r="B203" s="239">
        <v>202</v>
      </c>
      <c r="C203" s="86" t="s">
        <v>574</v>
      </c>
      <c r="D203" s="241">
        <f>COUNTIF($C$1:$C203,C203)</f>
        <v>5</v>
      </c>
      <c r="E203" s="241" t="str">
        <f t="shared" si="23"/>
        <v>House Value5</v>
      </c>
      <c r="F203" s="86" t="s">
        <v>583</v>
      </c>
      <c r="G203" s="242">
        <v>5.1871559633027517E-2</v>
      </c>
      <c r="H203" s="245">
        <v>52.37224658378473</v>
      </c>
    </row>
    <row r="204" spans="1:8">
      <c r="A204" s="86" t="str">
        <v>hhdval750kto1m</v>
      </c>
      <c r="B204" s="239">
        <v>203</v>
      </c>
      <c r="C204" s="86" t="s">
        <v>574</v>
      </c>
      <c r="D204" s="241">
        <f>COUNTIF($C$1:$C204,C204)</f>
        <v>6</v>
      </c>
      <c r="E204" s="241" t="str">
        <f t="shared" si="23"/>
        <v>House Value6</v>
      </c>
      <c r="F204" s="86" t="s">
        <v>585</v>
      </c>
      <c r="G204" s="242">
        <v>1.153211009174312E-2</v>
      </c>
      <c r="H204" s="245">
        <v>31.825609733530246</v>
      </c>
    </row>
    <row r="205" spans="1:8">
      <c r="A205" s="86" t="str">
        <v>hhdval1mplus</v>
      </c>
      <c r="B205" s="239">
        <v>204</v>
      </c>
      <c r="C205" s="86" t="s">
        <v>574</v>
      </c>
      <c r="D205" s="241">
        <f>COUNTIF($C$1:$C205,C205)</f>
        <v>7</v>
      </c>
      <c r="E205" s="241" t="str">
        <f t="shared" si="23"/>
        <v>House Value7</v>
      </c>
      <c r="F205" s="86" t="s">
        <v>587</v>
      </c>
      <c r="G205" s="242">
        <v>5.7889908256880734E-3</v>
      </c>
      <c r="H205" s="245">
        <v>17.157529329702985</v>
      </c>
    </row>
    <row r="206" spans="1:8">
      <c r="A206" s="86" t="str">
        <v>move_ind</v>
      </c>
      <c r="B206" s="239">
        <v>205</v>
      </c>
      <c r="C206" s="86" t="s">
        <v>589</v>
      </c>
      <c r="D206" s="241">
        <f>COUNTIF($C$1:$C206,C206)</f>
        <v>1</v>
      </c>
      <c r="E206" s="241" t="str">
        <f t="shared" si="23"/>
        <v>House Move1</v>
      </c>
      <c r="F206" s="86" t="s">
        <v>590</v>
      </c>
      <c r="G206" s="242">
        <v>0.16236697247706419</v>
      </c>
      <c r="H206" s="245">
        <v>102.24428830093029</v>
      </c>
    </row>
    <row r="207" spans="1:8">
      <c r="A207" s="86" t="str">
        <v>RCD_HHTYPE_DV_101</v>
      </c>
      <c r="B207" s="239">
        <v>206</v>
      </c>
      <c r="C207" s="86" t="s">
        <v>54</v>
      </c>
      <c r="D207" s="241">
        <f>COUNTIF($C$1:$C207,C207)</f>
        <v>1</v>
      </c>
      <c r="E207" s="241" t="str">
        <f t="shared" si="23"/>
        <v>Structure1</v>
      </c>
      <c r="F207" s="86" t="s">
        <v>591</v>
      </c>
      <c r="G207" s="242">
        <v>0.18213761467889911</v>
      </c>
      <c r="H207" s="245">
        <v>108.43868810538211</v>
      </c>
    </row>
    <row r="208" spans="1:8">
      <c r="A208" s="86" t="str">
        <v>RCD_HHTYPE_DV_102</v>
      </c>
      <c r="B208" s="239">
        <v>207</v>
      </c>
      <c r="C208" s="86" t="s">
        <v>54</v>
      </c>
      <c r="D208" s="241">
        <f>COUNTIF($C$1:$C208,C208)</f>
        <v>2</v>
      </c>
      <c r="E208" s="241" t="str">
        <f t="shared" si="23"/>
        <v>Structure2</v>
      </c>
      <c r="F208" s="86" t="s">
        <v>592</v>
      </c>
      <c r="G208" s="242">
        <v>3.9247706422018351E-2</v>
      </c>
      <c r="H208" s="245">
        <v>127.48711274807314</v>
      </c>
    </row>
    <row r="209" spans="1:8">
      <c r="A209" s="86" t="str">
        <v>RCD_HHTYPE_DV_103</v>
      </c>
      <c r="B209" s="239">
        <v>208</v>
      </c>
      <c r="C209" s="86" t="s">
        <v>54</v>
      </c>
      <c r="D209" s="241">
        <f>COUNTIF($C$1:$C209,C209)</f>
        <v>3</v>
      </c>
      <c r="E209" s="241" t="str">
        <f t="shared" si="23"/>
        <v>Structure3</v>
      </c>
      <c r="F209" s="86" t="s">
        <v>593</v>
      </c>
      <c r="G209" s="242">
        <v>0.2489908256880734</v>
      </c>
      <c r="H209" s="245">
        <v>82.338160842529874</v>
      </c>
    </row>
    <row r="210" spans="1:8">
      <c r="A210" s="86" t="str">
        <v>RCD_HHTYPE_DV_104</v>
      </c>
      <c r="B210" s="239">
        <v>209</v>
      </c>
      <c r="C210" s="86" t="s">
        <v>54</v>
      </c>
      <c r="D210" s="241">
        <f>COUNTIF($C$1:$C210,C210)</f>
        <v>4</v>
      </c>
      <c r="E210" s="241" t="str">
        <f t="shared" si="23"/>
        <v>Structure4</v>
      </c>
      <c r="F210" s="86" t="s">
        <v>160</v>
      </c>
      <c r="G210" s="242">
        <v>0.18412844036697248</v>
      </c>
      <c r="H210" s="245">
        <v>99.006176845567722</v>
      </c>
    </row>
    <row r="211" spans="1:8">
      <c r="A211" s="86" t="str">
        <v>RCD_HHTYPE_DV_105</v>
      </c>
      <c r="B211" s="239">
        <v>210</v>
      </c>
      <c r="C211" s="86" t="s">
        <v>54</v>
      </c>
      <c r="D211" s="241">
        <f>COUNTIF($C$1:$C211,C211)</f>
        <v>5</v>
      </c>
      <c r="E211" s="241" t="str">
        <f t="shared" si="23"/>
        <v>Structure5</v>
      </c>
      <c r="F211" s="86" t="s">
        <v>594</v>
      </c>
      <c r="G211" s="242">
        <v>0.34567889908256877</v>
      </c>
      <c r="H211" s="245">
        <v>110.42223459298542</v>
      </c>
    </row>
    <row r="212" spans="1:8">
      <c r="A212" s="86" t="str">
        <v>RCD_NKIDS05_101</v>
      </c>
      <c r="B212" s="239">
        <v>211</v>
      </c>
      <c r="C212" s="86" t="s">
        <v>596</v>
      </c>
      <c r="D212" s="241">
        <f>COUNTIF($C$1:$C212,C212)</f>
        <v>1</v>
      </c>
      <c r="E212" s="241" t="str">
        <f t="shared" si="23"/>
        <v>Number of Children by Age1</v>
      </c>
      <c r="F212" s="86" t="s">
        <v>597</v>
      </c>
      <c r="G212" s="242">
        <v>0.88748623853210995</v>
      </c>
      <c r="H212" s="245">
        <v>98.572347320240041</v>
      </c>
    </row>
    <row r="213" spans="1:8">
      <c r="A213" s="86" t="str">
        <v>RCD_NKIDS05_102</v>
      </c>
      <c r="B213" s="239">
        <v>212</v>
      </c>
      <c r="C213" s="86" t="s">
        <v>596</v>
      </c>
      <c r="D213" s="241">
        <f>COUNTIF($C$1:$C213,C213)</f>
        <v>2</v>
      </c>
      <c r="E213" s="241" t="str">
        <f t="shared" si="23"/>
        <v>Number of Children by Age2</v>
      </c>
      <c r="F213" s="86" t="s">
        <v>599</v>
      </c>
      <c r="G213" s="242">
        <v>8.4743119266055031E-2</v>
      </c>
      <c r="H213" s="245">
        <v>114.41281139998149</v>
      </c>
    </row>
    <row r="214" spans="1:8">
      <c r="A214" s="86" t="str">
        <v>RCD_NKIDS05_103</v>
      </c>
      <c r="B214" s="239">
        <v>213</v>
      </c>
      <c r="C214" s="86" t="s">
        <v>596</v>
      </c>
      <c r="D214" s="241">
        <f>COUNTIF($C$1:$C214,C214)</f>
        <v>3</v>
      </c>
      <c r="E214" s="241" t="str">
        <f t="shared" si="23"/>
        <v>Number of Children by Age3</v>
      </c>
      <c r="F214" s="86" t="s">
        <v>601</v>
      </c>
      <c r="G214" s="242">
        <v>2.7788990825688076E-2</v>
      </c>
      <c r="H214" s="245">
        <v>108.92089034699437</v>
      </c>
    </row>
    <row r="215" spans="1:8">
      <c r="A215" s="86" t="str">
        <v>RCD_NKIDS615_101</v>
      </c>
      <c r="B215" s="239">
        <v>214</v>
      </c>
      <c r="C215" s="86" t="s">
        <v>596</v>
      </c>
      <c r="D215" s="241">
        <f>COUNTIF($C$1:$C215,C215)</f>
        <v>4</v>
      </c>
      <c r="E215" s="241" t="str">
        <f t="shared" si="23"/>
        <v>Number of Children by Age4</v>
      </c>
      <c r="F215" s="86" t="s">
        <v>603</v>
      </c>
      <c r="G215" s="242">
        <v>0.77301834862385321</v>
      </c>
      <c r="H215" s="245">
        <v>98.251772841738031</v>
      </c>
    </row>
    <row r="216" spans="1:8">
      <c r="A216" s="86" t="str">
        <v>RCD_NKIDS615_102</v>
      </c>
      <c r="B216" s="239">
        <v>215</v>
      </c>
      <c r="C216" s="86" t="s">
        <v>596</v>
      </c>
      <c r="D216" s="241">
        <f>COUNTIF($C$1:$C216,C216)</f>
        <v>5</v>
      </c>
      <c r="E216" s="241" t="str">
        <f t="shared" si="23"/>
        <v>Number of Children by Age5</v>
      </c>
      <c r="F216" s="86" t="s">
        <v>605</v>
      </c>
      <c r="G216" s="242">
        <v>0.12836697247706422</v>
      </c>
      <c r="H216" s="245">
        <v>105.4385597272381</v>
      </c>
    </row>
    <row r="217" spans="1:8">
      <c r="A217" s="86" t="str">
        <v>RCD_NKIDS615_103</v>
      </c>
      <c r="B217" s="239">
        <v>216</v>
      </c>
      <c r="C217" s="86" t="s">
        <v>596</v>
      </c>
      <c r="D217" s="241">
        <f>COUNTIF($C$1:$C217,C217)</f>
        <v>6</v>
      </c>
      <c r="E217" s="241" t="str">
        <f t="shared" si="23"/>
        <v>Number of Children by Age6</v>
      </c>
      <c r="F217" s="86" t="s">
        <v>607</v>
      </c>
      <c r="G217" s="242">
        <v>9.8788990825688094E-2</v>
      </c>
      <c r="H217" s="245">
        <v>107.77110743286538</v>
      </c>
    </row>
    <row r="218" spans="1:8">
      <c r="A218" s="86" t="str">
        <v>A2_CHILDREN1</v>
      </c>
      <c r="B218" s="239">
        <v>217</v>
      </c>
      <c r="C218" s="86" t="s">
        <v>608</v>
      </c>
      <c r="D218" s="241">
        <f>COUNTIF($C$1:$C218,C218)</f>
        <v>1</v>
      </c>
      <c r="E218" s="241" t="str">
        <f t="shared" si="23"/>
        <v>Children in household1</v>
      </c>
      <c r="F218" s="86" t="s">
        <v>609</v>
      </c>
      <c r="G218" s="242">
        <v>0.68961467889908246</v>
      </c>
      <c r="H218" s="245">
        <v>94.670349187859415</v>
      </c>
    </row>
    <row r="219" spans="1:8">
      <c r="A219" s="86" t="str">
        <v>A2_CHILDREN2A</v>
      </c>
      <c r="B219" s="239">
        <v>218</v>
      </c>
      <c r="C219" s="86" t="s">
        <v>608</v>
      </c>
      <c r="D219" s="241">
        <f>COUNTIF($C$1:$C219,C219)</f>
        <v>2</v>
      </c>
      <c r="E219" s="241" t="str">
        <f t="shared" si="23"/>
        <v>Children in household2</v>
      </c>
      <c r="F219" s="86" t="s">
        <v>610</v>
      </c>
      <c r="G219" s="242">
        <v>0.1402110091743119</v>
      </c>
      <c r="H219" s="245">
        <v>111.36173811497324</v>
      </c>
    </row>
    <row r="220" spans="1:8">
      <c r="A220" s="86" t="str">
        <v>A2_CHILDREN2B</v>
      </c>
      <c r="B220" s="239">
        <v>219</v>
      </c>
      <c r="C220" s="86" t="s">
        <v>608</v>
      </c>
      <c r="D220" s="241">
        <f>COUNTIF($C$1:$C220,C220)</f>
        <v>3</v>
      </c>
      <c r="E220" s="241" t="str">
        <f t="shared" si="23"/>
        <v>Children in household3</v>
      </c>
      <c r="F220" s="86" t="s">
        <v>611</v>
      </c>
      <c r="G220" s="242">
        <v>0.11764220183486236</v>
      </c>
      <c r="H220" s="245">
        <v>110.90178612743091</v>
      </c>
    </row>
    <row r="221" spans="1:8">
      <c r="A221" s="86" t="str">
        <v>A2_CHILDREN3</v>
      </c>
      <c r="B221" s="239">
        <v>220</v>
      </c>
      <c r="C221" s="86" t="s">
        <v>608</v>
      </c>
      <c r="D221" s="241">
        <f>COUNTIF($C$1:$C221,C221)</f>
        <v>4</v>
      </c>
      <c r="E221" s="241" t="str">
        <f t="shared" si="23"/>
        <v>Children in household4</v>
      </c>
      <c r="F221" s="86" t="s">
        <v>612</v>
      </c>
      <c r="G221" s="242">
        <v>5.2724770642201851E-2</v>
      </c>
      <c r="H221" s="245">
        <v>132.5382399769457</v>
      </c>
    </row>
    <row r="222" spans="1:8">
      <c r="A222" s="86" t="str">
        <v>A2_HHD1</v>
      </c>
      <c r="B222" s="239">
        <v>221</v>
      </c>
      <c r="C222" s="86" t="s">
        <v>613</v>
      </c>
      <c r="D222" s="241">
        <f>COUNTIF($C$1:$C222,C222)</f>
        <v>1</v>
      </c>
      <c r="E222" s="241" t="str">
        <f t="shared" si="23"/>
        <v>Household Size1</v>
      </c>
      <c r="F222" s="86" t="s">
        <v>614</v>
      </c>
      <c r="G222" s="242">
        <v>0.20434862385321101</v>
      </c>
      <c r="H222" s="245">
        <v>107.16283540567576</v>
      </c>
    </row>
    <row r="223" spans="1:8">
      <c r="A223" s="86" t="str">
        <v>A2_HHD2</v>
      </c>
      <c r="B223" s="239">
        <v>222</v>
      </c>
      <c r="C223" s="86" t="s">
        <v>613</v>
      </c>
      <c r="D223" s="241">
        <f>COUNTIF($C$1:$C223,C223)</f>
        <v>2</v>
      </c>
      <c r="E223" s="241" t="str">
        <f t="shared" si="23"/>
        <v>Household Size2</v>
      </c>
      <c r="F223" s="86" t="s">
        <v>615</v>
      </c>
      <c r="G223" s="242">
        <v>0.35328440366972486</v>
      </c>
      <c r="H223" s="245">
        <v>90.975017583848569</v>
      </c>
    </row>
    <row r="224" spans="1:8">
      <c r="A224" s="86" t="str">
        <v>A2_HHD5</v>
      </c>
      <c r="B224" s="239">
        <v>223</v>
      </c>
      <c r="C224" s="86" t="s">
        <v>613</v>
      </c>
      <c r="D224" s="241">
        <f>COUNTIF($C$1:$C224,C224)</f>
        <v>3</v>
      </c>
      <c r="E224" s="241" t="str">
        <f t="shared" si="23"/>
        <v>Household Size3</v>
      </c>
      <c r="F224" s="86" t="s">
        <v>616</v>
      </c>
      <c r="G224" s="242">
        <v>0.35192660550458726</v>
      </c>
      <c r="H224" s="245">
        <v>103.06422679561528</v>
      </c>
    </row>
    <row r="225" spans="1:8">
      <c r="A225" s="86" t="str">
        <v>A2_HHD6</v>
      </c>
      <c r="B225" s="239">
        <v>224</v>
      </c>
      <c r="C225" s="86" t="s">
        <v>613</v>
      </c>
      <c r="D225" s="241">
        <f>COUNTIF($C$1:$C225,C225)</f>
        <v>4</v>
      </c>
      <c r="E225" s="241" t="str">
        <f t="shared" si="23"/>
        <v>Household Size4</v>
      </c>
      <c r="F225" s="86" t="s">
        <v>617</v>
      </c>
      <c r="G225" s="242">
        <v>9.0431192660550469E-2</v>
      </c>
      <c r="H225" s="245">
        <v>113.47823578993595</v>
      </c>
    </row>
    <row r="226" spans="1:8">
      <c r="A226" s="86" t="str">
        <v>rcd_jbnssec8_dv_101</v>
      </c>
      <c r="B226" s="239">
        <v>225</v>
      </c>
      <c r="C226" s="86" t="s">
        <v>620</v>
      </c>
      <c r="D226" s="241">
        <f>COUNTIF($C$1:$C226,C226)</f>
        <v>1</v>
      </c>
      <c r="E226" s="241" t="str">
        <f t="shared" si="23"/>
        <v>NS SEC (% of people in employment)1</v>
      </c>
      <c r="F226" s="86" t="s">
        <v>621</v>
      </c>
      <c r="G226" s="242">
        <v>0.10023853211009173</v>
      </c>
      <c r="H226" s="245">
        <v>76.690058094603401</v>
      </c>
    </row>
    <row r="227" spans="1:8">
      <c r="A227" s="86" t="str">
        <v>rcd_jbnssec8_dv_102</v>
      </c>
      <c r="B227" s="239">
        <v>226</v>
      </c>
      <c r="C227" s="86" t="s">
        <v>620</v>
      </c>
      <c r="D227" s="241">
        <f>COUNTIF($C$1:$C227,C227)</f>
        <v>2</v>
      </c>
      <c r="E227" s="241" t="str">
        <f t="shared" si="23"/>
        <v>NS SEC (% of people in employment)2</v>
      </c>
      <c r="F227" s="86" t="s">
        <v>623</v>
      </c>
      <c r="G227" s="242">
        <v>0.25809174311926608</v>
      </c>
      <c r="H227" s="245">
        <v>89.346794062232149</v>
      </c>
    </row>
    <row r="228" spans="1:8">
      <c r="A228" s="86" t="str">
        <v>rcd_jbnssec8_dv_103</v>
      </c>
      <c r="B228" s="239">
        <v>227</v>
      </c>
      <c r="C228" s="86" t="s">
        <v>620</v>
      </c>
      <c r="D228" s="241">
        <f>COUNTIF($C$1:$C228,C228)</f>
        <v>3</v>
      </c>
      <c r="E228" s="241" t="str">
        <f t="shared" si="23"/>
        <v>NS SEC (% of people in employment)3</v>
      </c>
      <c r="F228" s="86" t="s">
        <v>625</v>
      </c>
      <c r="G228" s="242">
        <v>0.13492660550458715</v>
      </c>
      <c r="H228" s="245">
        <v>101.64977946018472</v>
      </c>
    </row>
    <row r="229" spans="1:8">
      <c r="A229" s="86" t="str">
        <v>rcd_jbnssec8_dv_104</v>
      </c>
      <c r="B229" s="239">
        <v>228</v>
      </c>
      <c r="C229" s="86" t="s">
        <v>620</v>
      </c>
      <c r="D229" s="241">
        <f>COUNTIF($C$1:$C229,C229)</f>
        <v>4</v>
      </c>
      <c r="E229" s="241" t="str">
        <f t="shared" si="23"/>
        <v>NS SEC (% of people in employment)4</v>
      </c>
      <c r="F229" s="86" t="s">
        <v>627</v>
      </c>
      <c r="G229" s="242">
        <v>9.1577981651376178E-2</v>
      </c>
      <c r="H229" s="245">
        <v>89.260744016326072</v>
      </c>
    </row>
    <row r="230" spans="1:8">
      <c r="A230" s="86" t="str">
        <v>rcd_jbnssec8_dv_105</v>
      </c>
      <c r="B230" s="239">
        <v>229</v>
      </c>
      <c r="C230" s="86" t="s">
        <v>620</v>
      </c>
      <c r="D230" s="241">
        <f>COUNTIF($C$1:$C230,C230)</f>
        <v>5</v>
      </c>
      <c r="E230" s="241" t="str">
        <f t="shared" si="23"/>
        <v>NS SEC (% of people in employment)5</v>
      </c>
      <c r="F230" s="86" t="s">
        <v>629</v>
      </c>
      <c r="G230" s="242">
        <v>7.3660550458715585E-2</v>
      </c>
      <c r="H230" s="245">
        <v>109.92785723719838</v>
      </c>
    </row>
    <row r="231" spans="1:8">
      <c r="A231" s="86" t="str">
        <v>rcd_jbnssec8_dv_106</v>
      </c>
      <c r="B231" s="239">
        <v>230</v>
      </c>
      <c r="C231" s="86" t="s">
        <v>620</v>
      </c>
      <c r="D231" s="241">
        <f>COUNTIF($C$1:$C231,C231)</f>
        <v>6</v>
      </c>
      <c r="E231" s="241" t="str">
        <f t="shared" si="23"/>
        <v>NS SEC (% of people in employment)6</v>
      </c>
      <c r="F231" s="86" t="s">
        <v>631</v>
      </c>
      <c r="G231" s="242">
        <v>0.21736697247706416</v>
      </c>
      <c r="H231" s="245">
        <v>122.23412797993443</v>
      </c>
    </row>
    <row r="232" spans="1:8">
      <c r="A232" s="86" t="str">
        <v>rcd_jbnssec8_dv_107</v>
      </c>
      <c r="B232" s="239">
        <v>231</v>
      </c>
      <c r="C232" s="86" t="s">
        <v>620</v>
      </c>
      <c r="D232" s="241">
        <f>COUNTIF($C$1:$C232,C232)</f>
        <v>7</v>
      </c>
      <c r="E232" s="241" t="str">
        <f t="shared" si="23"/>
        <v>NS SEC (% of people in employment)7</v>
      </c>
      <c r="F232" s="86" t="s">
        <v>633</v>
      </c>
      <c r="G232" s="242">
        <v>0.1239908256880734</v>
      </c>
      <c r="H232" s="245">
        <v>123.46207293044922</v>
      </c>
    </row>
    <row r="233" spans="1:8">
      <c r="A233" s="86" t="str">
        <v>CLASS1</v>
      </c>
      <c r="B233" s="239">
        <v>232</v>
      </c>
      <c r="C233" s="86" t="s">
        <v>635</v>
      </c>
      <c r="D233" s="241">
        <f>COUNTIF($C$1:$C233,C233)</f>
        <v>1</v>
      </c>
      <c r="E233" s="241" t="str">
        <f t="shared" si="23"/>
        <v>Social Grade1</v>
      </c>
      <c r="F233" s="86" t="s">
        <v>636</v>
      </c>
      <c r="G233" s="242">
        <v>3.483486238532111E-2</v>
      </c>
      <c r="H233" s="245">
        <v>62.185420422300851</v>
      </c>
    </row>
    <row r="234" spans="1:8">
      <c r="A234" s="86" t="str">
        <v>CLASS2</v>
      </c>
      <c r="B234" s="239">
        <v>233</v>
      </c>
      <c r="C234" s="86" t="s">
        <v>635</v>
      </c>
      <c r="D234" s="241">
        <f>COUNTIF($C$1:$C234,C234)</f>
        <v>2</v>
      </c>
      <c r="E234" s="241" t="str">
        <f t="shared" si="23"/>
        <v>Social Grade2</v>
      </c>
      <c r="F234" s="86" t="s">
        <v>638</v>
      </c>
      <c r="G234" s="242">
        <v>0.19160550458715597</v>
      </c>
      <c r="H234" s="245">
        <v>77.393611624971641</v>
      </c>
    </row>
    <row r="235" spans="1:8">
      <c r="A235" s="86" t="str">
        <v>CLASS3</v>
      </c>
      <c r="B235" s="239">
        <v>234</v>
      </c>
      <c r="C235" s="86" t="s">
        <v>635</v>
      </c>
      <c r="D235" s="241">
        <f>COUNTIF($C$1:$C235,C235)</f>
        <v>3</v>
      </c>
      <c r="E235" s="241" t="str">
        <f t="shared" si="23"/>
        <v>Social Grade3</v>
      </c>
      <c r="F235" s="86" t="s">
        <v>640</v>
      </c>
      <c r="G235" s="242">
        <v>0.26107339449541278</v>
      </c>
      <c r="H235" s="245">
        <v>95.705358468426155</v>
      </c>
    </row>
    <row r="236" spans="1:8">
      <c r="A236" s="86" t="str">
        <v>CLASS4</v>
      </c>
      <c r="B236" s="239">
        <v>235</v>
      </c>
      <c r="C236" s="86" t="s">
        <v>635</v>
      </c>
      <c r="D236" s="241">
        <f>COUNTIF($C$1:$C236,C236)</f>
        <v>4</v>
      </c>
      <c r="E236" s="241" t="str">
        <f t="shared" si="23"/>
        <v>Social Grade4</v>
      </c>
      <c r="F236" s="86" t="s">
        <v>642</v>
      </c>
      <c r="G236" s="242">
        <v>0.22899082568807333</v>
      </c>
      <c r="H236" s="245">
        <v>110.82019498975524</v>
      </c>
    </row>
    <row r="237" spans="1:8">
      <c r="A237" s="86" t="str">
        <v>CLASS5</v>
      </c>
      <c r="B237" s="239">
        <v>236</v>
      </c>
      <c r="C237" s="86" t="s">
        <v>635</v>
      </c>
      <c r="D237" s="241">
        <f>COUNTIF($C$1:$C237,C237)</f>
        <v>5</v>
      </c>
      <c r="E237" s="241" t="str">
        <f t="shared" si="23"/>
        <v>Social Grade5</v>
      </c>
      <c r="F237" s="86" t="s">
        <v>644</v>
      </c>
      <c r="G237" s="242">
        <v>0.16222018348623848</v>
      </c>
      <c r="H237" s="245">
        <v>129.51682915132454</v>
      </c>
    </row>
    <row r="238" spans="1:8">
      <c r="A238" s="86" t="str">
        <v>CLASS6</v>
      </c>
      <c r="B238" s="239">
        <v>237</v>
      </c>
      <c r="C238" s="86" t="s">
        <v>635</v>
      </c>
      <c r="D238" s="241">
        <f>COUNTIF($C$1:$C238,C238)</f>
        <v>6</v>
      </c>
      <c r="E238" s="241" t="str">
        <f t="shared" si="23"/>
        <v>Social Grade6</v>
      </c>
      <c r="F238" s="86" t="s">
        <v>646</v>
      </c>
      <c r="G238" s="242">
        <v>0.12108256880733945</v>
      </c>
      <c r="H238" s="245">
        <v>132.29429589003905</v>
      </c>
    </row>
    <row r="239" spans="1:8">
      <c r="A239" s="86" t="str">
        <v>OCCD2</v>
      </c>
      <c r="B239" s="239">
        <v>238</v>
      </c>
      <c r="C239" s="86" t="s">
        <v>648</v>
      </c>
      <c r="D239" s="241">
        <f>COUNTIF($C$1:$C239,C239)</f>
        <v>1</v>
      </c>
      <c r="E239" s="241" t="str">
        <f t="shared" si="23"/>
        <v>Occupation1</v>
      </c>
      <c r="F239" s="86" t="s">
        <v>649</v>
      </c>
      <c r="G239" s="242">
        <v>5.1706422018348616E-2</v>
      </c>
      <c r="H239" s="245">
        <v>80.768630935818749</v>
      </c>
    </row>
    <row r="240" spans="1:8">
      <c r="A240" s="86" t="str">
        <v>OCCD6</v>
      </c>
      <c r="B240" s="239">
        <v>239</v>
      </c>
      <c r="C240" s="86" t="s">
        <v>648</v>
      </c>
      <c r="D240" s="241">
        <f>COUNTIF($C$1:$C240,C240)</f>
        <v>2</v>
      </c>
      <c r="E240" s="241" t="str">
        <f t="shared" si="23"/>
        <v>Occupation2</v>
      </c>
      <c r="F240" s="86" t="s">
        <v>651</v>
      </c>
      <c r="G240" s="242">
        <v>0.19685321100917427</v>
      </c>
      <c r="H240" s="245">
        <v>92.43133311510843</v>
      </c>
    </row>
    <row r="241" spans="1:8">
      <c r="A241" s="86" t="str">
        <v>OCCD3</v>
      </c>
      <c r="B241" s="239">
        <v>240</v>
      </c>
      <c r="C241" s="86" t="s">
        <v>648</v>
      </c>
      <c r="D241" s="241">
        <f>COUNTIF($C$1:$C241,C241)</f>
        <v>3</v>
      </c>
      <c r="E241" s="241" t="str">
        <f t="shared" si="23"/>
        <v>Occupation3</v>
      </c>
      <c r="F241" s="86" t="s">
        <v>653</v>
      </c>
      <c r="G241" s="242">
        <v>0.16013761467889909</v>
      </c>
      <c r="H241" s="245">
        <v>106.7861586624831</v>
      </c>
    </row>
    <row r="242" spans="1:8">
      <c r="A242" s="86" t="str">
        <v>OCCD5</v>
      </c>
      <c r="B242" s="239">
        <v>241</v>
      </c>
      <c r="C242" s="86" t="s">
        <v>648</v>
      </c>
      <c r="D242" s="241">
        <f>COUNTIF($C$1:$C242,C242)</f>
        <v>4</v>
      </c>
      <c r="E242" s="241" t="str">
        <f t="shared" si="23"/>
        <v>Occupation4</v>
      </c>
      <c r="F242" s="86" t="s">
        <v>655</v>
      </c>
      <c r="G242" s="242">
        <v>5.4504587155963298E-2</v>
      </c>
      <c r="H242" s="245">
        <v>99.397537828886044</v>
      </c>
    </row>
    <row r="243" spans="1:8">
      <c r="A243" s="86" t="str">
        <v>OCCD8</v>
      </c>
      <c r="B243" s="239">
        <v>242</v>
      </c>
      <c r="C243" s="86" t="s">
        <v>648</v>
      </c>
      <c r="D243" s="241">
        <f>COUNTIF($C$1:$C243,C243)</f>
        <v>5</v>
      </c>
      <c r="E243" s="241" t="str">
        <f t="shared" si="23"/>
        <v>Occupation5</v>
      </c>
      <c r="F243" s="86" t="s">
        <v>657</v>
      </c>
      <c r="G243" s="242">
        <v>0.13487155963302752</v>
      </c>
      <c r="H243" s="245">
        <v>88.879482615427392</v>
      </c>
    </row>
    <row r="244" spans="1:8">
      <c r="A244" s="86" t="str">
        <v>OCCD9</v>
      </c>
      <c r="B244" s="239">
        <v>243</v>
      </c>
      <c r="C244" s="86" t="s">
        <v>648</v>
      </c>
      <c r="D244" s="241">
        <f>COUNTIF($C$1:$C244,C244)</f>
        <v>6</v>
      </c>
      <c r="E244" s="241" t="str">
        <f t="shared" si="23"/>
        <v>Occupation6</v>
      </c>
      <c r="F244" s="86" t="s">
        <v>659</v>
      </c>
      <c r="G244" s="242">
        <v>6.5266055045871546E-2</v>
      </c>
      <c r="H244" s="245">
        <v>87.51000202370416</v>
      </c>
    </row>
    <row r="245" spans="1:8">
      <c r="A245" s="86" t="str">
        <v>OCCD10</v>
      </c>
      <c r="B245" s="239">
        <v>244</v>
      </c>
      <c r="C245" s="86" t="s">
        <v>648</v>
      </c>
      <c r="D245" s="241">
        <f>COUNTIF($C$1:$C245,C245)</f>
        <v>7</v>
      </c>
      <c r="E245" s="241" t="str">
        <f t="shared" si="23"/>
        <v>Occupation7</v>
      </c>
      <c r="F245" s="86" t="s">
        <v>661</v>
      </c>
      <c r="G245" s="242">
        <v>0.10087155963302752</v>
      </c>
      <c r="H245" s="245">
        <v>119.73090490236035</v>
      </c>
    </row>
    <row r="246" spans="1:8">
      <c r="A246" s="86" t="str">
        <v>OCCD11</v>
      </c>
      <c r="B246" s="239">
        <v>245</v>
      </c>
      <c r="C246" s="86" t="s">
        <v>648</v>
      </c>
      <c r="D246" s="241">
        <f>COUNTIF($C$1:$C246,C246)</f>
        <v>8</v>
      </c>
      <c r="E246" s="241" t="str">
        <f t="shared" si="23"/>
        <v>Occupation8</v>
      </c>
      <c r="F246" s="86" t="s">
        <v>663</v>
      </c>
      <c r="G246" s="242">
        <v>0.15501834862385319</v>
      </c>
      <c r="H246" s="245">
        <v>117.19047195395953</v>
      </c>
    </row>
    <row r="247" spans="1:8">
      <c r="A247" s="86" t="str">
        <v>OCCD12</v>
      </c>
      <c r="B247" s="239">
        <v>246</v>
      </c>
      <c r="C247" s="86" t="s">
        <v>648</v>
      </c>
      <c r="D247" s="241">
        <f>COUNTIF($C$1:$C247,C247)</f>
        <v>9</v>
      </c>
      <c r="E247" s="241" t="str">
        <f t="shared" si="23"/>
        <v>Occupation9</v>
      </c>
      <c r="F247" s="86" t="s">
        <v>665</v>
      </c>
      <c r="G247" s="242">
        <v>4.5825688073394488E-2</v>
      </c>
      <c r="H247" s="245">
        <v>94.697677179200653</v>
      </c>
    </row>
    <row r="248" spans="1:8">
      <c r="A248" s="86" t="str">
        <v>OCCD13</v>
      </c>
      <c r="B248" s="239">
        <v>247</v>
      </c>
      <c r="C248" s="86" t="s">
        <v>648</v>
      </c>
      <c r="D248" s="241">
        <f>COUNTIF($C$1:$C248,C248)</f>
        <v>10</v>
      </c>
      <c r="E248" s="241" t="str">
        <f t="shared" si="23"/>
        <v>Occupation10</v>
      </c>
      <c r="F248" s="86" t="s">
        <v>667</v>
      </c>
      <c r="G248" s="242">
        <v>3.4376146788990827E-2</v>
      </c>
      <c r="H248" s="245">
        <v>129.38512336419865</v>
      </c>
    </row>
    <row r="249" spans="1:8">
      <c r="A249" s="86" t="str">
        <v>rcd_qfhigh_101</v>
      </c>
      <c r="B249" s="239">
        <v>248</v>
      </c>
      <c r="C249" s="86" t="s">
        <v>670</v>
      </c>
      <c r="D249" s="241">
        <f>COUNTIF($C$1:$C249,C249)</f>
        <v>1</v>
      </c>
      <c r="E249" s="241" t="str">
        <f t="shared" si="23"/>
        <v>Highest Level of Qualifications (Adults)1</v>
      </c>
      <c r="F249" s="86" t="s">
        <v>671</v>
      </c>
      <c r="G249" s="242">
        <v>0.16877981651376145</v>
      </c>
      <c r="H249" s="245">
        <v>74.31985027815881</v>
      </c>
    </row>
    <row r="250" spans="1:8">
      <c r="A250" s="86" t="str">
        <v>rcd_qfhigh_102</v>
      </c>
      <c r="B250" s="239">
        <v>249</v>
      </c>
      <c r="C250" s="86" t="s">
        <v>670</v>
      </c>
      <c r="D250" s="241">
        <f>COUNTIF($C$1:$C250,C250)</f>
        <v>2</v>
      </c>
      <c r="E250" s="241" t="str">
        <f t="shared" si="23"/>
        <v>Highest Level of Qualifications (Adults)2</v>
      </c>
      <c r="F250" s="86" t="s">
        <v>673</v>
      </c>
      <c r="G250" s="242">
        <v>9.370642201834864E-2</v>
      </c>
      <c r="H250" s="245">
        <v>94.570332353433784</v>
      </c>
    </row>
    <row r="251" spans="1:8">
      <c r="A251" s="86" t="str">
        <v>rcd_qfhigh_103</v>
      </c>
      <c r="B251" s="239">
        <v>250</v>
      </c>
      <c r="C251" s="86" t="s">
        <v>670</v>
      </c>
      <c r="D251" s="241">
        <f>COUNTIF($C$1:$C251,C251)</f>
        <v>3</v>
      </c>
      <c r="E251" s="241" t="str">
        <f t="shared" si="23"/>
        <v>Highest Level of Qualifications (Adults)3</v>
      </c>
      <c r="F251" s="86" t="s">
        <v>675</v>
      </c>
      <c r="G251" s="242">
        <v>8.6422018348623855E-2</v>
      </c>
      <c r="H251" s="245">
        <v>98.398506923518809</v>
      </c>
    </row>
    <row r="252" spans="1:8">
      <c r="A252" s="86" t="str">
        <v>rcd_qfhigh_104</v>
      </c>
      <c r="B252" s="239">
        <v>251</v>
      </c>
      <c r="C252" s="86" t="s">
        <v>670</v>
      </c>
      <c r="D252" s="241">
        <f>COUNTIF($C$1:$C252,C252)</f>
        <v>4</v>
      </c>
      <c r="E252" s="241" t="str">
        <f t="shared" si="23"/>
        <v>Highest Level of Qualifications (Adults)4</v>
      </c>
      <c r="F252" s="86" t="s">
        <v>677</v>
      </c>
      <c r="G252" s="242">
        <v>0.39626605504587153</v>
      </c>
      <c r="H252" s="245">
        <v>107.19016221800288</v>
      </c>
    </row>
    <row r="253" spans="1:8">
      <c r="A253" s="86" t="str">
        <v>rcd_qfhigh_105</v>
      </c>
      <c r="B253" s="239">
        <v>252</v>
      </c>
      <c r="C253" s="86" t="s">
        <v>670</v>
      </c>
      <c r="D253" s="241">
        <f>COUNTIF($C$1:$C253,C253)</f>
        <v>5</v>
      </c>
      <c r="E253" s="241" t="str">
        <f t="shared" si="23"/>
        <v>Highest Level of Qualifications (Adults)5</v>
      </c>
      <c r="F253" s="86" t="s">
        <v>679</v>
      </c>
      <c r="G253" s="242">
        <v>0.25454128440366969</v>
      </c>
      <c r="H253" s="245">
        <v>117.66149093172807</v>
      </c>
    </row>
    <row r="254" spans="1:8">
      <c r="A254" s="86" t="str">
        <v>Num_reading</v>
      </c>
      <c r="B254" s="239">
        <v>253</v>
      </c>
      <c r="C254" s="86" t="s">
        <v>681</v>
      </c>
      <c r="D254" s="241">
        <f>COUNTIF($C$1:$C254,C254)</f>
        <v>1</v>
      </c>
      <c r="E254" s="241" t="str">
        <f t="shared" si="23"/>
        <v>England: Pupils at the end of KS11</v>
      </c>
      <c r="F254" s="86" t="s">
        <v>682</v>
      </c>
      <c r="G254" s="242">
        <v>0.89321100917431184</v>
      </c>
      <c r="H254" s="245">
        <v>97.963403975174543</v>
      </c>
    </row>
    <row r="255" spans="1:8">
      <c r="A255" s="86" t="str">
        <v>Num_writing</v>
      </c>
      <c r="B255" s="239">
        <v>254</v>
      </c>
      <c r="C255" s="86" t="s">
        <v>681</v>
      </c>
      <c r="D255" s="241">
        <f>COUNTIF($C$1:$C255,C255)</f>
        <v>2</v>
      </c>
      <c r="E255" s="241" t="str">
        <f t="shared" si="23"/>
        <v>England: Pupils at the end of KS12</v>
      </c>
      <c r="F255" s="86" t="s">
        <v>684</v>
      </c>
      <c r="G255" s="242">
        <v>0.85082568807339476</v>
      </c>
      <c r="H255" s="245">
        <v>97.329654390464299</v>
      </c>
    </row>
    <row r="256" spans="1:8">
      <c r="A256" s="86" t="str">
        <v>Num_maths</v>
      </c>
      <c r="B256" s="239">
        <v>255</v>
      </c>
      <c r="C256" s="86" t="s">
        <v>681</v>
      </c>
      <c r="D256" s="241">
        <f>COUNTIF($C$1:$C256,C256)</f>
        <v>3</v>
      </c>
      <c r="E256" s="241" t="str">
        <f t="shared" si="23"/>
        <v>England: Pupils at the end of KS13</v>
      </c>
      <c r="F256" s="86" t="s">
        <v>686</v>
      </c>
      <c r="G256" s="242">
        <v>0.92202752293577994</v>
      </c>
      <c r="H256" s="245">
        <v>98.418305943839314</v>
      </c>
    </row>
    <row r="257" spans="1:8">
      <c r="A257" s="86" t="str">
        <v>Num_science</v>
      </c>
      <c r="B257" s="239">
        <v>256</v>
      </c>
      <c r="C257" s="86" t="s">
        <v>681</v>
      </c>
      <c r="D257" s="241">
        <f>COUNTIF($C$1:$C257,C257)</f>
        <v>4</v>
      </c>
      <c r="E257" s="241" t="str">
        <f t="shared" si="23"/>
        <v>England: Pupils at the end of KS14</v>
      </c>
      <c r="F257" s="86" t="s">
        <v>688</v>
      </c>
      <c r="G257" s="242">
        <v>0.9040550458715596</v>
      </c>
      <c r="H257" s="245">
        <v>97.849632965630761</v>
      </c>
    </row>
    <row r="258" spans="1:8">
      <c r="A258" s="86" t="str">
        <v>Num_All_Reading</v>
      </c>
      <c r="B258" s="239">
        <v>257</v>
      </c>
      <c r="C258" s="86" t="s">
        <v>690</v>
      </c>
      <c r="D258" s="241">
        <f>COUNTIF($C$1:$C258,C258)</f>
        <v>1</v>
      </c>
      <c r="E258" s="241" t="str">
        <f t="shared" si="23"/>
        <v>England: Pupils at the end of KS21</v>
      </c>
      <c r="F258" s="86" t="s">
        <v>682</v>
      </c>
      <c r="G258" s="242">
        <v>0.88228440366972483</v>
      </c>
      <c r="H258" s="245">
        <v>97.756277683061498</v>
      </c>
    </row>
    <row r="259" spans="1:8">
      <c r="A259" s="86" t="str">
        <v>Num_All_Writing</v>
      </c>
      <c r="B259" s="239">
        <v>258</v>
      </c>
      <c r="C259" s="86" t="s">
        <v>690</v>
      </c>
      <c r="D259" s="241">
        <f>COUNTIF($C$1:$C259,C259)</f>
        <v>2</v>
      </c>
      <c r="E259" s="241" t="str">
        <f t="shared" ref="E259:E322" si="24">C259&amp;D259</f>
        <v>England: Pupils at the end of KS22</v>
      </c>
      <c r="F259" s="86" t="s">
        <v>684</v>
      </c>
      <c r="G259" s="242">
        <v>0.83916513761467915</v>
      </c>
      <c r="H259" s="245">
        <v>97.357287963447405</v>
      </c>
    </row>
    <row r="260" spans="1:8">
      <c r="A260" s="86" t="str">
        <v>Num_All_maths</v>
      </c>
      <c r="B260" s="239">
        <v>259</v>
      </c>
      <c r="C260" s="86" t="s">
        <v>690</v>
      </c>
      <c r="D260" s="241">
        <f>COUNTIF($C$1:$C260,C260)</f>
        <v>3</v>
      </c>
      <c r="E260" s="241" t="str">
        <f t="shared" si="24"/>
        <v>England: Pupils at the end of KS23</v>
      </c>
      <c r="F260" s="86" t="s">
        <v>686</v>
      </c>
      <c r="G260" s="242">
        <v>0.84958715596330292</v>
      </c>
      <c r="H260" s="245">
        <v>97.751656509803794</v>
      </c>
    </row>
    <row r="261" spans="1:8">
      <c r="A261" s="86" t="str">
        <v>Num_All_RWM</v>
      </c>
      <c r="B261" s="239">
        <v>260</v>
      </c>
      <c r="C261" s="86" t="s">
        <v>690</v>
      </c>
      <c r="D261" s="241">
        <f>COUNTIF($C$1:$C261,C261)</f>
        <v>4</v>
      </c>
      <c r="E261" s="241" t="str">
        <f t="shared" si="24"/>
        <v>England: Pupils at the end of KS24</v>
      </c>
      <c r="F261" s="86" t="s">
        <v>694</v>
      </c>
      <c r="G261" s="242">
        <v>0.76250458715596348</v>
      </c>
      <c r="H261" s="245">
        <v>96.541309522214448</v>
      </c>
    </row>
    <row r="262" spans="1:8">
      <c r="A262" s="86" t="str">
        <v>LEVEL2_all</v>
      </c>
      <c r="B262" s="239">
        <v>261</v>
      </c>
      <c r="C262" s="86" t="s">
        <v>696</v>
      </c>
      <c r="D262" s="241">
        <f>COUNTIF($C$1:$C262,C262)</f>
        <v>1</v>
      </c>
      <c r="E262" s="241" t="str">
        <f t="shared" si="24"/>
        <v>England: Pupils at the end of KS41</v>
      </c>
      <c r="F262" s="86" t="s">
        <v>697</v>
      </c>
      <c r="G262" s="242">
        <v>0.60865137614678888</v>
      </c>
      <c r="H262" s="245">
        <v>91.824362665359175</v>
      </c>
    </row>
    <row r="263" spans="1:8">
      <c r="A263" s="86" t="str">
        <v>LEVEL2_EM_all</v>
      </c>
      <c r="B263" s="239">
        <v>262</v>
      </c>
      <c r="C263" s="86" t="s">
        <v>696</v>
      </c>
      <c r="D263" s="241">
        <f>COUNTIF($C$1:$C263,C263)</f>
        <v>2</v>
      </c>
      <c r="E263" s="241" t="str">
        <f t="shared" si="24"/>
        <v>England: Pupils at the end of KS42</v>
      </c>
      <c r="F263" s="86" t="s">
        <v>699</v>
      </c>
      <c r="G263" s="242">
        <v>0.5233761467889908</v>
      </c>
      <c r="H263" s="245">
        <v>90.649881468988596</v>
      </c>
    </row>
    <row r="264" spans="1:8">
      <c r="A264" s="86" t="str">
        <v>NS4T5PAL5P</v>
      </c>
      <c r="B264" s="239">
        <v>263</v>
      </c>
      <c r="C264" s="86" t="s">
        <v>701</v>
      </c>
      <c r="D264" s="241">
        <f>COUNTIF($C$1:$C264,C264)</f>
        <v>1</v>
      </c>
      <c r="E264" s="241" t="str">
        <f t="shared" si="24"/>
        <v>Scotland: Pupils in the S4 cohort1</v>
      </c>
      <c r="F264" s="86" t="s">
        <v>702</v>
      </c>
      <c r="G264" s="242">
        <v>0.36113761467889904</v>
      </c>
      <c r="H264" s="245">
        <v>82.757480769533331</v>
      </c>
    </row>
    <row r="265" spans="1:8">
      <c r="A265" s="86" t="str">
        <v>NS5T3PAL6P</v>
      </c>
      <c r="B265" s="239">
        <v>264</v>
      </c>
      <c r="C265" s="86" t="s">
        <v>704</v>
      </c>
      <c r="D265" s="241">
        <f>COUNTIF($C$1:$C265,C265)</f>
        <v>1</v>
      </c>
      <c r="E265" s="241" t="str">
        <f t="shared" si="24"/>
        <v>Scotland: Pupils in the S5 cohort1</v>
      </c>
      <c r="F265" s="86" t="s">
        <v>705</v>
      </c>
      <c r="G265" s="242">
        <v>0.29291743119266056</v>
      </c>
      <c r="H265" s="245">
        <v>79.978493260934002</v>
      </c>
    </row>
    <row r="266" spans="1:8">
      <c r="A266" s="86" t="str">
        <v>NS5T5PAL6P</v>
      </c>
      <c r="B266" s="239">
        <v>265</v>
      </c>
      <c r="C266" s="86" t="s">
        <v>704</v>
      </c>
      <c r="D266" s="241">
        <f>COUNTIF($C$1:$C266,C266)</f>
        <v>2</v>
      </c>
      <c r="E266" s="241" t="str">
        <f t="shared" si="24"/>
        <v>Scotland: Pupils in the S5 cohort2</v>
      </c>
      <c r="F266" s="86" t="s">
        <v>707</v>
      </c>
      <c r="G266" s="242">
        <v>0.12990825688073396</v>
      </c>
      <c r="H266" s="245">
        <v>72.734045725069691</v>
      </c>
    </row>
    <row r="267" spans="1:8">
      <c r="A267" s="86" t="str">
        <v>rcd_worktrav_101</v>
      </c>
      <c r="B267" s="239">
        <v>266</v>
      </c>
      <c r="C267" s="86" t="s">
        <v>710</v>
      </c>
      <c r="D267" s="241">
        <f>COUNTIF($C$1:$C267,C267)</f>
        <v>1</v>
      </c>
      <c r="E267" s="241" t="str">
        <f t="shared" si="24"/>
        <v>Travel To Work (% of Workers)1</v>
      </c>
      <c r="F267" s="86" t="s">
        <v>711</v>
      </c>
      <c r="G267" s="242">
        <v>5.96605504587156E-2</v>
      </c>
      <c r="H267" s="245">
        <v>90.831754523979157</v>
      </c>
    </row>
    <row r="268" spans="1:8">
      <c r="A268" s="86" t="str">
        <v>rcd_worktrav_102</v>
      </c>
      <c r="B268" s="239">
        <v>267</v>
      </c>
      <c r="C268" s="86" t="s">
        <v>710</v>
      </c>
      <c r="D268" s="241">
        <f>COUNTIF($C$1:$C268,C268)</f>
        <v>2</v>
      </c>
      <c r="E268" s="241" t="str">
        <f t="shared" si="24"/>
        <v>Travel To Work (% of Workers)2</v>
      </c>
      <c r="F268" s="86" t="s">
        <v>713</v>
      </c>
      <c r="G268" s="242">
        <v>0.64627522935779824</v>
      </c>
      <c r="H268" s="245">
        <v>97.106761526004263</v>
      </c>
    </row>
    <row r="269" spans="1:8">
      <c r="A269" s="86" t="str">
        <v>rcd_worktrav_103</v>
      </c>
      <c r="B269" s="239">
        <v>268</v>
      </c>
      <c r="C269" s="86" t="s">
        <v>710</v>
      </c>
      <c r="D269" s="241">
        <f>COUNTIF($C$1:$C269,C269)</f>
        <v>3</v>
      </c>
      <c r="E269" s="241" t="str">
        <f t="shared" si="24"/>
        <v>Travel To Work (% of Workers)3</v>
      </c>
      <c r="F269" s="86" t="s">
        <v>715</v>
      </c>
      <c r="G269" s="242">
        <v>7.5018348623853204E-2</v>
      </c>
      <c r="H269" s="245">
        <v>124.92962064372509</v>
      </c>
    </row>
    <row r="270" spans="1:8">
      <c r="A270" s="86" t="str">
        <v>rcd_worktrav_104</v>
      </c>
      <c r="B270" s="239">
        <v>269</v>
      </c>
      <c r="C270" s="86" t="s">
        <v>710</v>
      </c>
      <c r="D270" s="241">
        <f>COUNTIF($C$1:$C270,C270)</f>
        <v>4</v>
      </c>
      <c r="E270" s="241" t="str">
        <f t="shared" si="24"/>
        <v>Travel To Work (% of Workers)4</v>
      </c>
      <c r="F270" s="86" t="s">
        <v>717</v>
      </c>
      <c r="G270" s="242">
        <v>3.4467889908256881E-2</v>
      </c>
      <c r="H270" s="245">
        <v>101.55826553379154</v>
      </c>
    </row>
    <row r="271" spans="1:8">
      <c r="A271" s="86" t="str">
        <v>rcd_worktrav_105</v>
      </c>
      <c r="B271" s="239">
        <v>270</v>
      </c>
      <c r="C271" s="86" t="s">
        <v>710</v>
      </c>
      <c r="D271" s="241">
        <f>COUNTIF($C$1:$C271,C271)</f>
        <v>5</v>
      </c>
      <c r="E271" s="241" t="str">
        <f t="shared" si="24"/>
        <v>Travel To Work (% of Workers)5</v>
      </c>
      <c r="F271" s="86" t="s">
        <v>719</v>
      </c>
      <c r="G271" s="242">
        <v>0.14455045871559635</v>
      </c>
      <c r="H271" s="245">
        <v>118.31291458252456</v>
      </c>
    </row>
    <row r="272" spans="1:8">
      <c r="A272" s="86" t="str">
        <v>rcd_worktrav_106</v>
      </c>
      <c r="B272" s="239">
        <v>271</v>
      </c>
      <c r="C272" s="86" t="s">
        <v>710</v>
      </c>
      <c r="D272" s="241">
        <f>COUNTIF($C$1:$C272,C272)</f>
        <v>6</v>
      </c>
      <c r="E272" s="241" t="str">
        <f t="shared" si="24"/>
        <v>Travel To Work (% of Workers)6</v>
      </c>
      <c r="F272" s="86" t="s">
        <v>721</v>
      </c>
      <c r="G272" s="242">
        <v>1.0082568807339451E-2</v>
      </c>
      <c r="H272" s="245">
        <v>101.91171979392628</v>
      </c>
    </row>
    <row r="273" spans="1:8">
      <c r="A273" s="86" t="str">
        <v>rcd_worktrav_107</v>
      </c>
      <c r="B273" s="239">
        <v>272</v>
      </c>
      <c r="C273" s="86" t="s">
        <v>710</v>
      </c>
      <c r="D273" s="241">
        <f>COUNTIF($C$1:$C273,C273)</f>
        <v>7</v>
      </c>
      <c r="E273" s="241" t="str">
        <f t="shared" si="24"/>
        <v>Travel To Work (% of Workers)7</v>
      </c>
      <c r="F273" s="86" t="s">
        <v>723</v>
      </c>
      <c r="G273" s="242">
        <v>2.9724770642201834E-2</v>
      </c>
      <c r="H273" s="245">
        <v>69.782101868497136</v>
      </c>
    </row>
    <row r="274" spans="1:8">
      <c r="A274" s="86" t="str">
        <v>car0</v>
      </c>
      <c r="B274" s="239">
        <v>273</v>
      </c>
      <c r="C274" s="86" t="s">
        <v>725</v>
      </c>
      <c r="D274" s="241">
        <f>COUNTIF($C$1:$C274,C274)</f>
        <v>1</v>
      </c>
      <c r="E274" s="241" t="str">
        <f t="shared" si="24"/>
        <v>Car Ownership1</v>
      </c>
      <c r="F274" s="86" t="s">
        <v>726</v>
      </c>
      <c r="G274" s="242">
        <v>0.24886238532110089</v>
      </c>
      <c r="H274" s="245">
        <v>133.63314121717099</v>
      </c>
    </row>
    <row r="275" spans="1:8">
      <c r="A275" s="86" t="str">
        <v>car1</v>
      </c>
      <c r="B275" s="239">
        <v>274</v>
      </c>
      <c r="C275" s="86" t="s">
        <v>725</v>
      </c>
      <c r="D275" s="241">
        <f>COUNTIF($C$1:$C275,C275)</f>
        <v>2</v>
      </c>
      <c r="E275" s="241" t="str">
        <f t="shared" si="24"/>
        <v>Car Ownership2</v>
      </c>
      <c r="F275" s="86" t="s">
        <v>728</v>
      </c>
      <c r="G275" s="242">
        <v>0.4196055045871559</v>
      </c>
      <c r="H275" s="245">
        <v>105.01471475041942</v>
      </c>
    </row>
    <row r="276" spans="1:8">
      <c r="A276" s="86" t="str">
        <v>car2</v>
      </c>
      <c r="B276" s="239">
        <v>275</v>
      </c>
      <c r="C276" s="86" t="s">
        <v>725</v>
      </c>
      <c r="D276" s="241">
        <f>COUNTIF($C$1:$C276,C276)</f>
        <v>3</v>
      </c>
      <c r="E276" s="241" t="str">
        <f t="shared" si="24"/>
        <v>Car Ownership3</v>
      </c>
      <c r="F276" s="86" t="s">
        <v>730</v>
      </c>
      <c r="G276" s="242">
        <v>0.26756880733944954</v>
      </c>
      <c r="H276" s="245">
        <v>83.366888141096467</v>
      </c>
    </row>
    <row r="277" spans="1:8">
      <c r="A277" s="86" t="str">
        <v>car3p</v>
      </c>
      <c r="B277" s="239">
        <v>276</v>
      </c>
      <c r="C277" s="86" t="s">
        <v>725</v>
      </c>
      <c r="D277" s="241">
        <f>COUNTIF($C$1:$C277,C277)</f>
        <v>4</v>
      </c>
      <c r="E277" s="241" t="str">
        <f t="shared" si="24"/>
        <v>Car Ownership4</v>
      </c>
      <c r="F277" s="86" t="s">
        <v>732</v>
      </c>
      <c r="G277" s="242">
        <v>6.376146788990826E-2</v>
      </c>
      <c r="H277" s="245">
        <v>68.420145135253989</v>
      </c>
    </row>
    <row r="278" spans="1:8">
      <c r="A278" s="86" t="str">
        <v>car1recent</v>
      </c>
      <c r="B278" s="239">
        <v>277</v>
      </c>
      <c r="C278" s="86" t="s">
        <v>725</v>
      </c>
      <c r="D278" s="241">
        <f>COUNTIF($C$1:$C278,C278)</f>
        <v>5</v>
      </c>
      <c r="E278" s="241" t="str">
        <f t="shared" si="24"/>
        <v>Car Ownership5</v>
      </c>
      <c r="F278" s="86" t="s">
        <v>734</v>
      </c>
      <c r="G278" s="242">
        <v>0.11357798165137614</v>
      </c>
      <c r="H278" s="245">
        <v>84.700355840659142</v>
      </c>
    </row>
    <row r="279" spans="1:8">
      <c r="A279" s="86" t="str">
        <v>car1co</v>
      </c>
      <c r="B279" s="239">
        <v>278</v>
      </c>
      <c r="C279" s="86" t="s">
        <v>736</v>
      </c>
      <c r="D279" s="241">
        <f>COUNTIF($C$1:$C279,C279)</f>
        <v>1</v>
      </c>
      <c r="E279" s="241" t="str">
        <f t="shared" si="24"/>
        <v>Main Car (% of car owners)1</v>
      </c>
      <c r="F279" s="86" t="s">
        <v>737</v>
      </c>
      <c r="G279" s="242">
        <v>1.4880733944954127E-2</v>
      </c>
      <c r="H279" s="245">
        <v>94.198255696812197</v>
      </c>
    </row>
    <row r="280" spans="1:8">
      <c r="A280" s="86" t="str">
        <v>car1priv</v>
      </c>
      <c r="B280" s="239">
        <v>279</v>
      </c>
      <c r="C280" s="86" t="s">
        <v>736</v>
      </c>
      <c r="D280" s="241">
        <f>COUNTIF($C$1:$C280,C280)</f>
        <v>2</v>
      </c>
      <c r="E280" s="241" t="str">
        <f t="shared" si="24"/>
        <v>Main Car (% of car owners)2</v>
      </c>
      <c r="F280" s="86" t="s">
        <v>739</v>
      </c>
      <c r="G280" s="242">
        <v>0.98511926605504596</v>
      </c>
      <c r="H280" s="245">
        <v>100.09312268754998</v>
      </c>
    </row>
    <row r="281" spans="1:8">
      <c r="A281" s="86" t="str">
        <v>carsaloon</v>
      </c>
      <c r="B281" s="239">
        <v>280</v>
      </c>
      <c r="C281" s="86" t="s">
        <v>736</v>
      </c>
      <c r="D281" s="241">
        <f>COUNTIF($C$1:$C281,C281)</f>
        <v>3</v>
      </c>
      <c r="E281" s="241" t="str">
        <f t="shared" si="24"/>
        <v>Main Car (% of car owners)3</v>
      </c>
      <c r="F281" s="86" t="s">
        <v>741</v>
      </c>
      <c r="G281" s="242">
        <v>0.18175229357798164</v>
      </c>
      <c r="H281" s="245">
        <v>100.98855472876042</v>
      </c>
    </row>
    <row r="282" spans="1:8">
      <c r="A282" s="86" t="str">
        <v>carhatchback</v>
      </c>
      <c r="B282" s="239">
        <v>281</v>
      </c>
      <c r="C282" s="86" t="s">
        <v>736</v>
      </c>
      <c r="D282" s="241">
        <f>COUNTIF($C$1:$C282,C282)</f>
        <v>4</v>
      </c>
      <c r="E282" s="241" t="str">
        <f t="shared" si="24"/>
        <v>Main Car (% of car owners)4</v>
      </c>
      <c r="F282" s="86" t="s">
        <v>743</v>
      </c>
      <c r="G282" s="242">
        <v>0.51550458715596337</v>
      </c>
      <c r="H282" s="245">
        <v>102.62771621259728</v>
      </c>
    </row>
    <row r="283" spans="1:8">
      <c r="A283" s="86" t="str">
        <v>carestate</v>
      </c>
      <c r="B283" s="239">
        <v>282</v>
      </c>
      <c r="C283" s="86" t="s">
        <v>736</v>
      </c>
      <c r="D283" s="241">
        <f>COUNTIF($C$1:$C283,C283)</f>
        <v>5</v>
      </c>
      <c r="E283" s="241" t="str">
        <f t="shared" si="24"/>
        <v>Main Car (% of car owners)5</v>
      </c>
      <c r="F283" s="86" t="s">
        <v>745</v>
      </c>
      <c r="G283" s="242">
        <v>6.6605504587155959E-2</v>
      </c>
      <c r="H283" s="245">
        <v>94.660772485930167</v>
      </c>
    </row>
    <row r="284" spans="1:8">
      <c r="A284" s="86" t="str">
        <v>carlux</v>
      </c>
      <c r="B284" s="239">
        <v>283</v>
      </c>
      <c r="C284" s="86" t="s">
        <v>736</v>
      </c>
      <c r="D284" s="241">
        <f>COUNTIF($C$1:$C284,C284)</f>
        <v>6</v>
      </c>
      <c r="E284" s="241" t="str">
        <f t="shared" si="24"/>
        <v>Main Car (% of car owners)6</v>
      </c>
      <c r="F284" s="86" t="s">
        <v>747</v>
      </c>
      <c r="G284" s="242">
        <v>7.5229357798165128E-2</v>
      </c>
      <c r="H284" s="245">
        <v>96.391433830904376</v>
      </c>
    </row>
    <row r="285" spans="1:8">
      <c r="A285" s="86" t="str">
        <v>carother</v>
      </c>
      <c r="B285" s="239">
        <v>284</v>
      </c>
      <c r="C285" s="86" t="s">
        <v>736</v>
      </c>
      <c r="D285" s="241">
        <f>COUNTIF($C$1:$C285,C285)</f>
        <v>7</v>
      </c>
      <c r="E285" s="241" t="str">
        <f t="shared" si="24"/>
        <v>Main Car (% of car owners)7</v>
      </c>
      <c r="F285" s="86" t="s">
        <v>749</v>
      </c>
      <c r="G285" s="242">
        <v>0.16075229357798163</v>
      </c>
      <c r="H285" s="245">
        <v>94.968494577786558</v>
      </c>
    </row>
    <row r="286" spans="1:8">
      <c r="A286" s="86" t="str">
        <v>car1btnew</v>
      </c>
      <c r="B286" s="239">
        <v>285</v>
      </c>
      <c r="C286" s="86" t="s">
        <v>736</v>
      </c>
      <c r="D286" s="241">
        <f>COUNTIF($C$1:$C286,C286)</f>
        <v>8</v>
      </c>
      <c r="E286" s="241" t="str">
        <f t="shared" si="24"/>
        <v>Main Car (% of car owners)8</v>
      </c>
      <c r="F286" s="86" t="s">
        <v>751</v>
      </c>
      <c r="G286" s="242">
        <v>0.33969724770642201</v>
      </c>
      <c r="H286" s="245">
        <v>90.953277812473033</v>
      </c>
    </row>
    <row r="287" spans="1:8">
      <c r="A287" s="86" t="str">
        <v>car1btused</v>
      </c>
      <c r="B287" s="239">
        <v>286</v>
      </c>
      <c r="C287" s="86" t="s">
        <v>736</v>
      </c>
      <c r="D287" s="241">
        <f>COUNTIF($C$1:$C287,C287)</f>
        <v>9</v>
      </c>
      <c r="E287" s="241" t="str">
        <f t="shared" si="24"/>
        <v>Main Car (% of car owners)9</v>
      </c>
      <c r="F287" s="86" t="s">
        <v>753</v>
      </c>
      <c r="G287" s="242">
        <v>0.66030275229357793</v>
      </c>
      <c r="H287" s="245">
        <v>105.39304143708199</v>
      </c>
    </row>
    <row r="288" spans="1:8">
      <c r="A288" s="86" t="str">
        <v>rcd_hhdyrinc_101</v>
      </c>
      <c r="B288" s="239">
        <v>287</v>
      </c>
      <c r="C288" s="86" t="s">
        <v>755</v>
      </c>
      <c r="D288" s="241">
        <f>COUNTIF($C$1:$C288,C288)</f>
        <v>1</v>
      </c>
      <c r="E288" s="241" t="str">
        <f t="shared" si="24"/>
        <v>Household Annual Income1</v>
      </c>
      <c r="F288" s="86" t="s">
        <v>756</v>
      </c>
      <c r="G288" s="242">
        <v>0.1971834862385321</v>
      </c>
      <c r="H288" s="245">
        <v>117.18350090471164</v>
      </c>
    </row>
    <row r="289" spans="1:8">
      <c r="A289" s="86" t="str">
        <v>rcd_hhdyrinc_102</v>
      </c>
      <c r="B289" s="239">
        <v>288</v>
      </c>
      <c r="C289" s="86" t="s">
        <v>755</v>
      </c>
      <c r="D289" s="241">
        <f>COUNTIF($C$1:$C289,C289)</f>
        <v>2</v>
      </c>
      <c r="E289" s="241" t="str">
        <f t="shared" si="24"/>
        <v>Household Annual Income2</v>
      </c>
      <c r="F289" s="86" t="s">
        <v>757</v>
      </c>
      <c r="G289" s="242">
        <v>0.33941284403669725</v>
      </c>
      <c r="H289" s="245">
        <v>107.73160609572379</v>
      </c>
    </row>
    <row r="290" spans="1:8">
      <c r="A290" s="86" t="str">
        <v>rcd_hhdyrinc_103</v>
      </c>
      <c r="B290" s="239">
        <v>289</v>
      </c>
      <c r="C290" s="86" t="s">
        <v>755</v>
      </c>
      <c r="D290" s="241">
        <f>COUNTIF($C$1:$C290,C290)</f>
        <v>3</v>
      </c>
      <c r="E290" s="241" t="str">
        <f t="shared" si="24"/>
        <v>Household Annual Income3</v>
      </c>
      <c r="F290" s="86" t="s">
        <v>758</v>
      </c>
      <c r="G290" s="242">
        <v>0.2109724770642202</v>
      </c>
      <c r="H290" s="245">
        <v>99.685601468892528</v>
      </c>
    </row>
    <row r="291" spans="1:8">
      <c r="A291" s="86" t="str">
        <v>rcd_hhdyrinc_104</v>
      </c>
      <c r="B291" s="239">
        <v>290</v>
      </c>
      <c r="C291" s="86" t="s">
        <v>755</v>
      </c>
      <c r="D291" s="241">
        <f>COUNTIF($C$1:$C291,C291)</f>
        <v>4</v>
      </c>
      <c r="E291" s="241" t="str">
        <f t="shared" si="24"/>
        <v>Household Annual Income4</v>
      </c>
      <c r="F291" s="86" t="s">
        <v>759</v>
      </c>
      <c r="G291" s="242">
        <v>0.13628440366972475</v>
      </c>
      <c r="H291" s="245">
        <v>97.555974302440035</v>
      </c>
    </row>
    <row r="292" spans="1:8">
      <c r="A292" s="86" t="str">
        <v>rcd_hhdyrinc_105</v>
      </c>
      <c r="B292" s="239">
        <v>291</v>
      </c>
      <c r="C292" s="86" t="s">
        <v>755</v>
      </c>
      <c r="D292" s="241">
        <f>COUNTIF($C$1:$C292,C292)</f>
        <v>5</v>
      </c>
      <c r="E292" s="241" t="str">
        <f t="shared" si="24"/>
        <v>Household Annual Income5</v>
      </c>
      <c r="F292" s="86" t="s">
        <v>760</v>
      </c>
      <c r="G292" s="242">
        <v>5.8798165137614676E-2</v>
      </c>
      <c r="H292" s="245">
        <v>80.454877765247915</v>
      </c>
    </row>
    <row r="293" spans="1:8">
      <c r="A293" s="86" t="str">
        <v>rcd_hhdyrinc_106</v>
      </c>
      <c r="B293" s="239">
        <v>292</v>
      </c>
      <c r="C293" s="86" t="s">
        <v>755</v>
      </c>
      <c r="D293" s="241">
        <f>COUNTIF($C$1:$C293,C293)</f>
        <v>6</v>
      </c>
      <c r="E293" s="241" t="str">
        <f t="shared" si="24"/>
        <v>Household Annual Income6</v>
      </c>
      <c r="F293" s="86" t="s">
        <v>761</v>
      </c>
      <c r="G293" s="242">
        <v>5.7522935779816521E-2</v>
      </c>
      <c r="H293" s="245">
        <v>62.400366477581017</v>
      </c>
    </row>
    <row r="294" spans="1:8">
      <c r="A294" s="86" t="str">
        <v>incmean</v>
      </c>
      <c r="B294" s="239">
        <v>293</v>
      </c>
      <c r="C294" s="86" t="s">
        <v>755</v>
      </c>
      <c r="D294" s="241">
        <f>COUNTIF($C$1:$C294,C294)</f>
        <v>7</v>
      </c>
      <c r="E294" s="241" t="str">
        <f t="shared" si="24"/>
        <v>Household Annual Income7</v>
      </c>
      <c r="F294" s="86" t="s">
        <v>763</v>
      </c>
      <c r="G294" s="242">
        <v>356.95760128348621</v>
      </c>
      <c r="H294" s="245">
        <v>84.384267425492922</v>
      </c>
    </row>
    <row r="295" spans="1:8">
      <c r="A295" s="86" t="str">
        <v>benbase1</v>
      </c>
      <c r="B295" s="239">
        <v>294</v>
      </c>
      <c r="C295" s="86" t="s">
        <v>765</v>
      </c>
      <c r="D295" s="241">
        <f>COUNTIF($C$1:$C295,C295)</f>
        <v>1</v>
      </c>
      <c r="E295" s="241" t="str">
        <f t="shared" si="24"/>
        <v>Benefits1</v>
      </c>
      <c r="F295" s="86" t="s">
        <v>766</v>
      </c>
      <c r="G295" s="242">
        <v>2.8495412844036696E-2</v>
      </c>
      <c r="H295" s="245">
        <v>143.71975058144008</v>
      </c>
    </row>
    <row r="296" spans="1:8">
      <c r="A296" s="86" t="str">
        <v>benbase2</v>
      </c>
      <c r="B296" s="239">
        <v>295</v>
      </c>
      <c r="C296" s="86" t="s">
        <v>765</v>
      </c>
      <c r="D296" s="241">
        <f>COUNTIF($C$1:$C296,C296)</f>
        <v>2</v>
      </c>
      <c r="E296" s="241" t="str">
        <f t="shared" si="24"/>
        <v>Benefits2</v>
      </c>
      <c r="F296" s="86" t="s">
        <v>768</v>
      </c>
      <c r="G296" s="242">
        <v>1.1330275229357801E-2</v>
      </c>
      <c r="H296" s="245">
        <v>155.49600291838303</v>
      </c>
    </row>
    <row r="297" spans="1:8">
      <c r="A297" s="86" t="str">
        <v>benbase3</v>
      </c>
      <c r="B297" s="239">
        <v>296</v>
      </c>
      <c r="C297" s="86" t="s">
        <v>765</v>
      </c>
      <c r="D297" s="241">
        <f>COUNTIF($C$1:$C297,C297)</f>
        <v>3</v>
      </c>
      <c r="E297" s="241" t="str">
        <f t="shared" si="24"/>
        <v>Benefits3</v>
      </c>
      <c r="F297" s="86" t="s">
        <v>770</v>
      </c>
      <c r="G297" s="242">
        <v>0.16172477064220184</v>
      </c>
      <c r="H297" s="245">
        <v>114.49609004133934</v>
      </c>
    </row>
    <row r="298" spans="1:8">
      <c r="A298" s="86" t="str">
        <v>benbase4</v>
      </c>
      <c r="B298" s="239">
        <v>297</v>
      </c>
      <c r="C298" s="86" t="s">
        <v>765</v>
      </c>
      <c r="D298" s="241">
        <f>COUNTIF($C$1:$C298,C298)</f>
        <v>4</v>
      </c>
      <c r="E298" s="241" t="str">
        <f t="shared" si="24"/>
        <v>Benefits4</v>
      </c>
      <c r="F298" s="86" t="s">
        <v>772</v>
      </c>
      <c r="G298" s="242">
        <v>3.2477064220183489E-2</v>
      </c>
      <c r="H298" s="245">
        <v>142.85239029641866</v>
      </c>
    </row>
    <row r="299" spans="1:8">
      <c r="A299" s="86" t="str">
        <v>finsit_savalot</v>
      </c>
      <c r="B299" s="239">
        <v>298</v>
      </c>
      <c r="C299" s="86" t="s">
        <v>774</v>
      </c>
      <c r="D299" s="241">
        <f>COUNTIF($C$1:$C299,C299)</f>
        <v>1</v>
      </c>
      <c r="E299" s="241" t="str">
        <f t="shared" si="24"/>
        <v>Financial Situation1</v>
      </c>
      <c r="F299" s="86" t="s">
        <v>775</v>
      </c>
      <c r="G299" s="242">
        <v>9.3623853211009161E-2</v>
      </c>
      <c r="H299" s="245">
        <v>82.978616980797241</v>
      </c>
    </row>
    <row r="300" spans="1:8">
      <c r="A300" s="86" t="str">
        <v>finsit_savlittle</v>
      </c>
      <c r="B300" s="239">
        <v>299</v>
      </c>
      <c r="C300" s="86" t="s">
        <v>774</v>
      </c>
      <c r="D300" s="241">
        <f>COUNTIF($C$1:$C300,C300)</f>
        <v>2</v>
      </c>
      <c r="E300" s="241" t="str">
        <f t="shared" si="24"/>
        <v>Financial Situation2</v>
      </c>
      <c r="F300" s="86" t="s">
        <v>777</v>
      </c>
      <c r="G300" s="242">
        <v>0.50848623853211017</v>
      </c>
      <c r="H300" s="245">
        <v>95.518927200781519</v>
      </c>
    </row>
    <row r="301" spans="1:8">
      <c r="A301" s="86" t="str">
        <v>finsit_even</v>
      </c>
      <c r="B301" s="239">
        <v>300</v>
      </c>
      <c r="C301" s="86" t="s">
        <v>774</v>
      </c>
      <c r="D301" s="241">
        <f>COUNTIF($C$1:$C301,C301)</f>
        <v>3</v>
      </c>
      <c r="E301" s="241" t="str">
        <f t="shared" si="24"/>
        <v>Financial Situation3</v>
      </c>
      <c r="F301" s="86" t="s">
        <v>779</v>
      </c>
      <c r="G301" s="242">
        <v>0.33599082568807337</v>
      </c>
      <c r="H301" s="245">
        <v>115.63935474891396</v>
      </c>
    </row>
    <row r="302" spans="1:8">
      <c r="A302" s="86" t="str">
        <v>finsit_debt</v>
      </c>
      <c r="B302" s="239">
        <v>301</v>
      </c>
      <c r="C302" s="86" t="s">
        <v>774</v>
      </c>
      <c r="D302" s="241">
        <f>COUNTIF($C$1:$C302,C302)</f>
        <v>4</v>
      </c>
      <c r="E302" s="241" t="str">
        <f t="shared" si="24"/>
        <v>Financial Situation4</v>
      </c>
      <c r="F302" s="86" t="s">
        <v>781</v>
      </c>
      <c r="G302" s="242">
        <v>6.1935779816513763E-2</v>
      </c>
      <c r="H302" s="245">
        <v>95.918876549438409</v>
      </c>
    </row>
    <row r="303" spans="1:8">
      <c r="A303" s="86" t="str">
        <v>smartband</v>
      </c>
      <c r="B303" s="239">
        <v>302</v>
      </c>
      <c r="C303" s="86" t="s">
        <v>783</v>
      </c>
      <c r="D303" s="241">
        <f>COUNTIF($C$1:$C303,C303)</f>
        <v>1</v>
      </c>
      <c r="E303" s="241" t="str">
        <f t="shared" si="24"/>
        <v>Contactless1</v>
      </c>
      <c r="F303" s="86" t="s">
        <v>784</v>
      </c>
      <c r="G303" s="242">
        <v>0.11496330275229356</v>
      </c>
      <c r="H303" s="245">
        <v>88.275189450590688</v>
      </c>
    </row>
    <row r="304" spans="1:8">
      <c r="A304" s="86" t="str">
        <v>cur_contless</v>
      </c>
      <c r="B304" s="239">
        <v>303</v>
      </c>
      <c r="C304" s="86" t="s">
        <v>783</v>
      </c>
      <c r="D304" s="241">
        <f>COUNTIF($C$1:$C304,C304)</f>
        <v>2</v>
      </c>
      <c r="E304" s="241" t="str">
        <f t="shared" si="24"/>
        <v>Contactless2</v>
      </c>
      <c r="F304" s="86" t="s">
        <v>786</v>
      </c>
      <c r="G304" s="242">
        <v>0.58617431192660541</v>
      </c>
      <c r="H304" s="245">
        <v>97.27532484920394</v>
      </c>
    </row>
    <row r="305" spans="1:8">
      <c r="A305" s="86" t="str">
        <v>CDS_1PLUS</v>
      </c>
      <c r="B305" s="239">
        <v>304</v>
      </c>
      <c r="C305" s="86" t="s">
        <v>788</v>
      </c>
      <c r="D305" s="241">
        <f>COUNTIF($C$1:$C305,C305)</f>
        <v>1</v>
      </c>
      <c r="E305" s="241" t="str">
        <f t="shared" si="24"/>
        <v>Credit Cards1</v>
      </c>
      <c r="F305" s="86" t="s">
        <v>789</v>
      </c>
      <c r="G305" s="242">
        <v>0.45963302752293578</v>
      </c>
      <c r="H305" s="245">
        <v>85.9421469439405</v>
      </c>
    </row>
    <row r="306" spans="1:8">
      <c r="A306" s="86" t="str">
        <v>CDS_2PLUS</v>
      </c>
      <c r="B306" s="239">
        <v>305</v>
      </c>
      <c r="C306" s="86" t="s">
        <v>788</v>
      </c>
      <c r="D306" s="241">
        <f>COUNTIF($C$1:$C306,C306)</f>
        <v>2</v>
      </c>
      <c r="E306" s="241" t="str">
        <f t="shared" si="24"/>
        <v>Credit Cards2</v>
      </c>
      <c r="F306" s="86" t="s">
        <v>791</v>
      </c>
      <c r="G306" s="242">
        <v>0.17179816513761467</v>
      </c>
      <c r="H306" s="245">
        <v>78.122713003906384</v>
      </c>
    </row>
    <row r="307" spans="1:8">
      <c r="A307" s="86" t="str">
        <v>CDS_SPE500PLUS</v>
      </c>
      <c r="B307" s="239">
        <v>306</v>
      </c>
      <c r="C307" s="86" t="s">
        <v>788</v>
      </c>
      <c r="D307" s="241">
        <f>COUNTIF($C$1:$C307,C307)</f>
        <v>3</v>
      </c>
      <c r="E307" s="241" t="str">
        <f t="shared" si="24"/>
        <v>Credit Cards3</v>
      </c>
      <c r="F307" s="86" t="s">
        <v>793</v>
      </c>
      <c r="G307" s="242">
        <v>9.9559633027522951E-2</v>
      </c>
      <c r="H307" s="245">
        <v>71.241733313636914</v>
      </c>
    </row>
    <row r="308" spans="1:8">
      <c r="A308" s="86" t="str">
        <v>CDS_USE6T1M</v>
      </c>
      <c r="B308" s="239">
        <v>307</v>
      </c>
      <c r="C308" s="86" t="s">
        <v>788</v>
      </c>
      <c r="D308" s="241">
        <f>COUNTIF($C$1:$C308,C308)</f>
        <v>4</v>
      </c>
      <c r="E308" s="241" t="str">
        <f t="shared" si="24"/>
        <v>Credit Cards4</v>
      </c>
      <c r="F308" s="86" t="s">
        <v>795</v>
      </c>
      <c r="G308" s="242">
        <v>0.15707339449541283</v>
      </c>
      <c r="H308" s="245">
        <v>74.936011927214167</v>
      </c>
    </row>
    <row r="309" spans="1:8">
      <c r="A309" s="86" t="str">
        <v>CDS_REVOL</v>
      </c>
      <c r="B309" s="239">
        <v>308</v>
      </c>
      <c r="C309" s="86" t="s">
        <v>788</v>
      </c>
      <c r="D309" s="241">
        <f>COUNTIF($C$1:$C309,C309)</f>
        <v>5</v>
      </c>
      <c r="E309" s="241" t="str">
        <f t="shared" si="24"/>
        <v>Credit Cards5</v>
      </c>
      <c r="F309" s="86" t="s">
        <v>797</v>
      </c>
      <c r="G309" s="242">
        <v>8.2807339449541287E-2</v>
      </c>
      <c r="H309" s="245">
        <v>101.48007380891642</v>
      </c>
    </row>
    <row r="310" spans="1:8">
      <c r="A310" s="86" t="str">
        <v>CDS_TRANS</v>
      </c>
      <c r="B310" s="239">
        <v>309</v>
      </c>
      <c r="C310" s="86" t="s">
        <v>788</v>
      </c>
      <c r="D310" s="241">
        <f>COUNTIF($C$1:$C310,C310)</f>
        <v>6</v>
      </c>
      <c r="E310" s="241" t="str">
        <f t="shared" si="24"/>
        <v>Credit Cards6</v>
      </c>
      <c r="F310" s="86" t="s">
        <v>799</v>
      </c>
      <c r="G310" s="242">
        <v>0.30607339449541288</v>
      </c>
      <c r="H310" s="245">
        <v>79.190423992642877</v>
      </c>
    </row>
    <row r="311" spans="1:8">
      <c r="A311" s="86" t="str">
        <v>ca_have</v>
      </c>
      <c r="B311" s="239">
        <v>310</v>
      </c>
      <c r="C311" s="86" t="s">
        <v>801</v>
      </c>
      <c r="D311" s="241">
        <f>COUNTIF($C$1:$C311,C311)</f>
        <v>1</v>
      </c>
      <c r="E311" s="241" t="str">
        <f t="shared" si="24"/>
        <v>Current account, Savings and Investments1</v>
      </c>
      <c r="F311" s="86" t="s">
        <v>802</v>
      </c>
      <c r="G311" s="242">
        <v>0.90314678899082568</v>
      </c>
      <c r="H311" s="245">
        <v>100.10001716812511</v>
      </c>
    </row>
    <row r="312" spans="1:8">
      <c r="A312" s="86" t="str">
        <v>sv_have</v>
      </c>
      <c r="B312" s="239">
        <v>311</v>
      </c>
      <c r="C312" s="86" t="s">
        <v>801</v>
      </c>
      <c r="D312" s="241">
        <f>COUNTIF($C$1:$C312,C312)</f>
        <v>2</v>
      </c>
      <c r="E312" s="241" t="str">
        <f t="shared" si="24"/>
        <v>Current account, Savings and Investments2</v>
      </c>
      <c r="F312" s="86" t="s">
        <v>804</v>
      </c>
      <c r="G312" s="242">
        <v>0.52020183486238547</v>
      </c>
      <c r="H312" s="245">
        <v>89.636547302987566</v>
      </c>
    </row>
    <row r="313" spans="1:8">
      <c r="A313" s="86" t="str">
        <v>unreg_have</v>
      </c>
      <c r="B313" s="239">
        <v>312</v>
      </c>
      <c r="C313" s="86" t="s">
        <v>801</v>
      </c>
      <c r="D313" s="241">
        <f>COUNTIF($C$1:$C313,C313)</f>
        <v>3</v>
      </c>
      <c r="E313" s="241" t="str">
        <f t="shared" si="24"/>
        <v>Current account, Savings and Investments3</v>
      </c>
      <c r="F313" s="86" t="s">
        <v>806</v>
      </c>
      <c r="G313" s="242">
        <v>0.82538532110091745</v>
      </c>
      <c r="H313" s="245">
        <v>96.517853481788379</v>
      </c>
    </row>
    <row r="314" spans="1:8">
      <c r="A314" s="86" t="str">
        <v>reg_have</v>
      </c>
      <c r="B314" s="239">
        <v>313</v>
      </c>
      <c r="C314" s="86" t="s">
        <v>801</v>
      </c>
      <c r="D314" s="241">
        <f>COUNTIF($C$1:$C314,C314)</f>
        <v>4</v>
      </c>
      <c r="E314" s="241" t="str">
        <f t="shared" si="24"/>
        <v>Current account, Savings and Investments4</v>
      </c>
      <c r="F314" s="86" t="s">
        <v>808</v>
      </c>
      <c r="G314" s="242">
        <v>0.59886238532110103</v>
      </c>
      <c r="H314" s="245">
        <v>96.603614318549987</v>
      </c>
    </row>
    <row r="315" spans="1:8">
      <c r="A315" s="86" t="str">
        <v>SAV_INSTANT</v>
      </c>
      <c r="B315" s="239">
        <v>314</v>
      </c>
      <c r="C315" s="86" t="s">
        <v>801</v>
      </c>
      <c r="D315" s="241">
        <f>COUNTIF($C$1:$C315,C315)</f>
        <v>5</v>
      </c>
      <c r="E315" s="241" t="str">
        <f t="shared" si="24"/>
        <v>Current account, Savings and Investments5</v>
      </c>
      <c r="F315" s="86" t="s">
        <v>810</v>
      </c>
      <c r="G315" s="242">
        <v>0.39569724770642201</v>
      </c>
      <c r="H315" s="245">
        <v>91.363777980663599</v>
      </c>
    </row>
    <row r="316" spans="1:8">
      <c r="A316" s="86" t="str">
        <v>SAV_CASHISA</v>
      </c>
      <c r="B316" s="239">
        <v>315</v>
      </c>
      <c r="C316" s="86" t="s">
        <v>801</v>
      </c>
      <c r="D316" s="241">
        <f>COUNTIF($C$1:$C316,C316)</f>
        <v>6</v>
      </c>
      <c r="E316" s="241" t="str">
        <f t="shared" si="24"/>
        <v>Current account, Savings and Investments6</v>
      </c>
      <c r="F316" s="86" t="s">
        <v>812</v>
      </c>
      <c r="G316" s="242">
        <v>0.24877981651376144</v>
      </c>
      <c r="H316" s="245">
        <v>90.03167204652982</v>
      </c>
    </row>
    <row r="317" spans="1:8">
      <c r="A317" s="86" t="str">
        <v>INV_SHARESISA</v>
      </c>
      <c r="B317" s="239">
        <v>316</v>
      </c>
      <c r="C317" s="86" t="s">
        <v>801</v>
      </c>
      <c r="D317" s="241">
        <f>COUNTIF($C$1:$C317,C317)</f>
        <v>7</v>
      </c>
      <c r="E317" s="241" t="str">
        <f t="shared" si="24"/>
        <v>Current account, Savings and Investments7</v>
      </c>
      <c r="F317" s="86" t="s">
        <v>814</v>
      </c>
      <c r="G317" s="242">
        <v>7.4339449541284408E-2</v>
      </c>
      <c r="H317" s="245">
        <v>69.939437747448409</v>
      </c>
    </row>
    <row r="318" spans="1:8">
      <c r="A318" s="86" t="str">
        <v>INV_UNITTRUST</v>
      </c>
      <c r="B318" s="239">
        <v>317</v>
      </c>
      <c r="C318" s="86" t="s">
        <v>801</v>
      </c>
      <c r="D318" s="241">
        <f>COUNTIF($C$1:$C318,C318)</f>
        <v>8</v>
      </c>
      <c r="E318" s="241" t="str">
        <f t="shared" si="24"/>
        <v>Current account, Savings and Investments8</v>
      </c>
      <c r="F318" s="86" t="s">
        <v>816</v>
      </c>
      <c r="G318" s="242">
        <v>9.6330275229357804E-3</v>
      </c>
      <c r="H318" s="245">
        <v>68.222707267566975</v>
      </c>
    </row>
    <row r="319" spans="1:8">
      <c r="A319" s="86" t="str">
        <v>INV_SHARES</v>
      </c>
      <c r="B319" s="239">
        <v>318</v>
      </c>
      <c r="C319" s="86" t="s">
        <v>801</v>
      </c>
      <c r="D319" s="241">
        <f>COUNTIF($C$1:$C319,C319)</f>
        <v>9</v>
      </c>
      <c r="E319" s="241" t="str">
        <f t="shared" si="24"/>
        <v>Current account, Savings and Investments9</v>
      </c>
      <c r="F319" s="86" t="s">
        <v>818</v>
      </c>
      <c r="G319" s="242">
        <v>6.6266055045871561E-2</v>
      </c>
      <c r="H319" s="245">
        <v>67.337148770237846</v>
      </c>
    </row>
    <row r="320" spans="1:8">
      <c r="A320" s="86" t="str">
        <v>INV_BONDS</v>
      </c>
      <c r="B320" s="239">
        <v>319</v>
      </c>
      <c r="C320" s="86" t="s">
        <v>801</v>
      </c>
      <c r="D320" s="241">
        <f>COUNTIF($C$1:$C320,C320)</f>
        <v>10</v>
      </c>
      <c r="E320" s="241" t="str">
        <f t="shared" si="24"/>
        <v>Current account, Savings and Investments10</v>
      </c>
      <c r="F320" s="86" t="s">
        <v>820</v>
      </c>
      <c r="G320" s="242">
        <v>2.0275229357798165E-2</v>
      </c>
      <c r="H320" s="245">
        <v>75.433107165132569</v>
      </c>
    </row>
    <row r="321" spans="1:8">
      <c r="A321" s="86" t="str">
        <v>SAV_NATSAV</v>
      </c>
      <c r="B321" s="239">
        <v>320</v>
      </c>
      <c r="C321" s="86" t="s">
        <v>801</v>
      </c>
      <c r="D321" s="241">
        <f>COUNTIF($C$1:$C321,C321)</f>
        <v>11</v>
      </c>
      <c r="E321" s="241" t="str">
        <f t="shared" si="24"/>
        <v>Current account, Savings and Investments11</v>
      </c>
      <c r="F321" s="86" t="s">
        <v>822</v>
      </c>
      <c r="G321" s="242">
        <v>0.14365137614678899</v>
      </c>
      <c r="H321" s="245">
        <v>74.157942585050918</v>
      </c>
    </row>
    <row r="322" spans="1:8">
      <c r="A322" s="86" t="str">
        <v>INV_ANY</v>
      </c>
      <c r="B322" s="239">
        <v>321</v>
      </c>
      <c r="C322" s="86" t="s">
        <v>801</v>
      </c>
      <c r="D322" s="241">
        <f>COUNTIF($C$1:$C322,C322)</f>
        <v>12</v>
      </c>
      <c r="E322" s="241" t="str">
        <f t="shared" si="24"/>
        <v>Current account, Savings and Investments12</v>
      </c>
      <c r="F322" s="86" t="s">
        <v>824</v>
      </c>
      <c r="G322" s="242">
        <v>0.15528440366972479</v>
      </c>
      <c r="H322" s="245">
        <v>73.020942774033543</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4.0917431192660558E-2</v>
      </c>
      <c r="H323" s="245">
        <v>62.122427849673286</v>
      </c>
    </row>
    <row r="324" spans="1:8">
      <c r="A324" s="86" t="str">
        <v>SAV_VALA</v>
      </c>
      <c r="B324" s="239">
        <v>323</v>
      </c>
      <c r="C324" s="86" t="s">
        <v>801</v>
      </c>
      <c r="D324" s="241">
        <f>COUNTIF($C$1:$C324,C324)</f>
        <v>14</v>
      </c>
      <c r="E324" s="241" t="str">
        <f t="shared" si="25"/>
        <v>Current account, Savings and Investments14</v>
      </c>
      <c r="F324" s="86" t="s">
        <v>828</v>
      </c>
      <c r="G324" s="242">
        <v>0.13765137614678899</v>
      </c>
      <c r="H324" s="245">
        <v>104.5947817637263</v>
      </c>
    </row>
    <row r="325" spans="1:8">
      <c r="A325" s="86" t="str">
        <v>SAV_VAL3</v>
      </c>
      <c r="B325" s="239">
        <v>324</v>
      </c>
      <c r="C325" s="86" t="s">
        <v>801</v>
      </c>
      <c r="D325" s="241">
        <f>COUNTIF($C$1:$C325,C325)</f>
        <v>15</v>
      </c>
      <c r="E325" s="241" t="str">
        <f t="shared" si="25"/>
        <v>Current account, Savings and Investments15</v>
      </c>
      <c r="F325" s="86" t="s">
        <v>830</v>
      </c>
      <c r="G325" s="242">
        <v>0.10624770642201836</v>
      </c>
      <c r="H325" s="245">
        <v>100.5128614644031</v>
      </c>
    </row>
    <row r="326" spans="1:8">
      <c r="A326" s="86" t="str">
        <v>SAV_VAL4</v>
      </c>
      <c r="B326" s="239">
        <v>325</v>
      </c>
      <c r="C326" s="86" t="s">
        <v>801</v>
      </c>
      <c r="D326" s="241">
        <f>COUNTIF($C$1:$C326,C326)</f>
        <v>16</v>
      </c>
      <c r="E326" s="241" t="str">
        <f t="shared" si="25"/>
        <v>Current account, Savings and Investments16</v>
      </c>
      <c r="F326" s="86" t="s">
        <v>832</v>
      </c>
      <c r="G326" s="242">
        <v>0.11739449541284405</v>
      </c>
      <c r="H326" s="245">
        <v>91.887823383340518</v>
      </c>
    </row>
    <row r="327" spans="1:8">
      <c r="A327" s="86" t="str">
        <v>SAV_VALC</v>
      </c>
      <c r="B327" s="239">
        <v>326</v>
      </c>
      <c r="C327" s="86" t="s">
        <v>801</v>
      </c>
      <c r="D327" s="241">
        <f>COUNTIF($C$1:$C327,C327)</f>
        <v>17</v>
      </c>
      <c r="E327" s="241" t="str">
        <f t="shared" si="25"/>
        <v>Current account, Savings and Investments17</v>
      </c>
      <c r="F327" s="86" t="s">
        <v>834</v>
      </c>
      <c r="G327" s="242">
        <v>0.15865137614678898</v>
      </c>
      <c r="H327" s="245">
        <v>73.73831751756336</v>
      </c>
    </row>
    <row r="328" spans="1:8">
      <c r="A328" s="86" t="str">
        <v>LOA_HAS</v>
      </c>
      <c r="B328" s="239">
        <v>327</v>
      </c>
      <c r="C328" s="86" t="s">
        <v>836</v>
      </c>
      <c r="D328" s="241">
        <f>COUNTIF($C$1:$C328,C328)</f>
        <v>1</v>
      </c>
      <c r="E328" s="241" t="str">
        <f t="shared" si="25"/>
        <v>Loans1</v>
      </c>
      <c r="F328" s="86" t="s">
        <v>837</v>
      </c>
      <c r="G328" s="242">
        <v>0.11887155963302753</v>
      </c>
      <c r="H328" s="245">
        <v>96.339871587367426</v>
      </c>
    </row>
    <row r="329" spans="1:8">
      <c r="A329" s="86" t="str">
        <v>LOA_UNS</v>
      </c>
      <c r="B329" s="239">
        <v>328</v>
      </c>
      <c r="C329" s="86" t="s">
        <v>836</v>
      </c>
      <c r="D329" s="241">
        <f>COUNTIF($C$1:$C329,C329)</f>
        <v>2</v>
      </c>
      <c r="E329" s="241" t="str">
        <f t="shared" si="25"/>
        <v>Loans2</v>
      </c>
      <c r="F329" s="86" t="s">
        <v>839</v>
      </c>
      <c r="G329" s="242">
        <v>6.679816513761469E-2</v>
      </c>
      <c r="H329" s="245">
        <v>100.15451842793178</v>
      </c>
    </row>
    <row r="330" spans="1:8">
      <c r="A330" s="86" t="str">
        <v>LOA_2PLUS</v>
      </c>
      <c r="B330" s="239">
        <v>329</v>
      </c>
      <c r="C330" s="86" t="s">
        <v>836</v>
      </c>
      <c r="D330" s="241">
        <f>COUNTIF($C$1:$C330,C330)</f>
        <v>3</v>
      </c>
      <c r="E330" s="241" t="str">
        <f t="shared" si="25"/>
        <v>Loans3</v>
      </c>
      <c r="F330" s="86" t="s">
        <v>841</v>
      </c>
      <c r="G330" s="242">
        <v>2.4761467889908257E-2</v>
      </c>
      <c r="H330" s="245">
        <v>98.874240014866189</v>
      </c>
    </row>
    <row r="331" spans="1:8">
      <c r="A331" s="86" t="str">
        <v>UNSECGT15K</v>
      </c>
      <c r="B331" s="239">
        <v>330</v>
      </c>
      <c r="C331" s="86" t="s">
        <v>836</v>
      </c>
      <c r="D331" s="241">
        <f>COUNTIF($C$1:$C331,C331)</f>
        <v>4</v>
      </c>
      <c r="E331" s="241" t="str">
        <f t="shared" si="25"/>
        <v>Loans4</v>
      </c>
      <c r="F331" s="86" t="s">
        <v>843</v>
      </c>
      <c r="G331" s="242">
        <v>1.0587155963302754E-2</v>
      </c>
      <c r="H331" s="245">
        <v>89.433917662244497</v>
      </c>
    </row>
    <row r="332" spans="1:8">
      <c r="A332" s="86" t="str">
        <v>PHLTH</v>
      </c>
      <c r="B332" s="239">
        <v>331</v>
      </c>
      <c r="C332" s="86" t="s">
        <v>845</v>
      </c>
      <c r="D332" s="241">
        <f>COUNTIF($C$1:$C332,C332)</f>
        <v>1</v>
      </c>
      <c r="E332" s="241" t="str">
        <f t="shared" si="25"/>
        <v>Insurance and Pensions1</v>
      </c>
      <c r="F332" s="86" t="s">
        <v>846</v>
      </c>
      <c r="G332" s="242">
        <v>3.3963302752293575E-2</v>
      </c>
      <c r="H332" s="245">
        <v>79.174951513397346</v>
      </c>
    </row>
    <row r="333" spans="1:8">
      <c r="A333" s="86" t="str">
        <v>CHLTH</v>
      </c>
      <c r="B333" s="239">
        <v>332</v>
      </c>
      <c r="C333" s="86" t="s">
        <v>845</v>
      </c>
      <c r="D333" s="241">
        <f>COUNTIF($C$1:$C333,C333)</f>
        <v>2</v>
      </c>
      <c r="E333" s="241" t="str">
        <f t="shared" si="25"/>
        <v>Insurance and Pensions2</v>
      </c>
      <c r="F333" s="86" t="s">
        <v>848</v>
      </c>
      <c r="G333" s="242">
        <v>3.3697247706422018E-2</v>
      </c>
      <c r="H333" s="245">
        <v>78.93449334614381</v>
      </c>
    </row>
    <row r="334" spans="1:8">
      <c r="A334" s="86" t="str">
        <v>LIF_ASSUR</v>
      </c>
      <c r="B334" s="239">
        <v>333</v>
      </c>
      <c r="C334" s="86" t="s">
        <v>845</v>
      </c>
      <c r="D334" s="241">
        <f>COUNTIF($C$1:$C334,C334)</f>
        <v>3</v>
      </c>
      <c r="E334" s="241" t="str">
        <f t="shared" si="25"/>
        <v>Insurance and Pensions3</v>
      </c>
      <c r="F334" s="86" t="s">
        <v>850</v>
      </c>
      <c r="G334" s="242">
        <v>0.33713761467889908</v>
      </c>
      <c r="H334" s="245">
        <v>98.974225505946194</v>
      </c>
    </row>
    <row r="335" spans="1:8">
      <c r="A335" s="86" t="str">
        <v>LIF_PROTECT</v>
      </c>
      <c r="B335" s="239">
        <v>334</v>
      </c>
      <c r="C335" s="86" t="s">
        <v>845</v>
      </c>
      <c r="D335" s="241">
        <f>COUNTIF($C$1:$C335,C335)</f>
        <v>4</v>
      </c>
      <c r="E335" s="241" t="str">
        <f t="shared" si="25"/>
        <v>Insurance and Pensions4</v>
      </c>
      <c r="F335" s="86" t="s">
        <v>852</v>
      </c>
      <c r="G335" s="242">
        <v>0.24162385321100921</v>
      </c>
      <c r="H335" s="245">
        <v>100.99831593700182</v>
      </c>
    </row>
    <row r="336" spans="1:8">
      <c r="A336" s="86" t="str">
        <v>PEN_CO</v>
      </c>
      <c r="B336" s="239">
        <v>335</v>
      </c>
      <c r="C336" s="86" t="s">
        <v>845</v>
      </c>
      <c r="D336" s="241">
        <f>COUNTIF($C$1:$C336,C336)</f>
        <v>5</v>
      </c>
      <c r="E336" s="241" t="str">
        <f t="shared" si="25"/>
        <v>Insurance and Pensions5</v>
      </c>
      <c r="F336" s="86" t="s">
        <v>854</v>
      </c>
      <c r="G336" s="242">
        <v>0.34862385321100908</v>
      </c>
      <c r="H336" s="245">
        <v>102.96249017415577</v>
      </c>
    </row>
    <row r="337" spans="1:8">
      <c r="A337" s="86" t="str">
        <v>PEN_PERS</v>
      </c>
      <c r="B337" s="239">
        <v>336</v>
      </c>
      <c r="C337" s="86" t="s">
        <v>845</v>
      </c>
      <c r="D337" s="241">
        <f>COUNTIF($C$1:$C337,C337)</f>
        <v>6</v>
      </c>
      <c r="E337" s="241" t="str">
        <f t="shared" si="25"/>
        <v>Insurance and Pensions6</v>
      </c>
      <c r="F337" s="86" t="s">
        <v>856</v>
      </c>
      <c r="G337" s="242">
        <v>5.5577981651376153E-2</v>
      </c>
      <c r="H337" s="245">
        <v>90.465089680689559</v>
      </c>
    </row>
    <row r="338" spans="1:8">
      <c r="A338" s="86" t="str">
        <v>PEN_OTHER</v>
      </c>
      <c r="B338" s="239">
        <v>337</v>
      </c>
      <c r="C338" s="86" t="s">
        <v>845</v>
      </c>
      <c r="D338" s="241">
        <f>COUNTIF($C$1:$C338,C338)</f>
        <v>7</v>
      </c>
      <c r="E338" s="241" t="str">
        <f t="shared" si="25"/>
        <v>Insurance and Pensions7</v>
      </c>
      <c r="F338" s="86" t="s">
        <v>858</v>
      </c>
      <c r="G338" s="242">
        <v>0.16522018348623854</v>
      </c>
      <c r="H338" s="245">
        <v>89.236537292539381</v>
      </c>
    </row>
    <row r="339" spans="1:8">
      <c r="A339" s="86" t="str">
        <v>banktool</v>
      </c>
      <c r="B339" s="239">
        <v>338</v>
      </c>
      <c r="C339" s="86" t="s">
        <v>860</v>
      </c>
      <c r="D339" s="241">
        <f>COUNTIF($C$1:$C339,C339)</f>
        <v>1</v>
      </c>
      <c r="E339" s="241" t="str">
        <f t="shared" si="25"/>
        <v>FinTech1</v>
      </c>
      <c r="F339" s="86" t="s">
        <v>861</v>
      </c>
      <c r="G339" s="242">
        <v>5.255963302752293E-2</v>
      </c>
      <c r="H339" s="245">
        <v>95.997818571339778</v>
      </c>
    </row>
    <row r="340" spans="1:8">
      <c r="A340" s="86" t="str">
        <v>mmgttool</v>
      </c>
      <c r="B340" s="239">
        <v>339</v>
      </c>
      <c r="C340" s="86" t="s">
        <v>860</v>
      </c>
      <c r="D340" s="241">
        <f>COUNTIF($C$1:$C340,C340)</f>
        <v>2</v>
      </c>
      <c r="E340" s="241" t="str">
        <f t="shared" si="25"/>
        <v>FinTech2</v>
      </c>
      <c r="F340" s="86" t="s">
        <v>863</v>
      </c>
      <c r="G340" s="242">
        <v>4.5752293577981641E-2</v>
      </c>
      <c r="H340" s="245">
        <v>98.698570835973044</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0.39829357798165133</v>
      </c>
      <c r="H341" s="245">
        <v>102.84600303930429</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0.3733302752293578</v>
      </c>
      <c r="H342" s="245">
        <v>96.355284901103374</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0.11994495412844036</v>
      </c>
      <c r="H343" s="245">
        <v>101.55906046854165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5.2642201834862387E-2</v>
      </c>
      <c r="H344" s="245">
        <v>103.7617406590887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5.5596330275229359E-2</v>
      </c>
      <c r="H345" s="245">
        <v>98.494910421745644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0.15061467889908259</v>
      </c>
      <c r="H346" s="245">
        <v>105.14866308523834</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0.37561467889908262</v>
      </c>
      <c r="H347" s="245">
        <v>97.57335463113877</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0.19894495412844035</v>
      </c>
      <c r="H348" s="245">
        <v>94.551987109113199</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9.3926605504587146E-2</v>
      </c>
      <c r="H349" s="245">
        <v>111.78335799442627</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0.18056880733944955</v>
      </c>
      <c r="H350" s="245">
        <v>101.93311922381395</v>
      </c>
    </row>
    <row r="351" spans="1:8">
      <c r="A351" s="86" t="str">
        <v>reg_fac</v>
      </c>
      <c r="B351" s="239">
        <v>350</v>
      </c>
      <c r="C351" s="86" t="s">
        <v>883</v>
      </c>
      <c r="D351" s="241">
        <f>COUNTIF($C$1:$C351,C351)</f>
        <v>1</v>
      </c>
      <c r="E351" s="241" t="str">
        <f t="shared" si="25"/>
        <v>Arrange mortgage (% of all people with a mortgage)1</v>
      </c>
      <c r="F351" s="86" t="s">
        <v>867</v>
      </c>
      <c r="G351" s="242">
        <v>0.63691743119266053</v>
      </c>
      <c r="H351" s="245">
        <v>104.22491272376098</v>
      </c>
    </row>
    <row r="352" spans="1:8">
      <c r="A352" s="86" t="str">
        <v>reg_net</v>
      </c>
      <c r="B352" s="239">
        <v>351</v>
      </c>
      <c r="C352" s="86" t="s">
        <v>883</v>
      </c>
      <c r="D352" s="241">
        <f>COUNTIF($C$1:$C352,C352)</f>
        <v>2</v>
      </c>
      <c r="E352" s="241" t="str">
        <f t="shared" si="25"/>
        <v>Arrange mortgage (% of all people with a mortgage)2</v>
      </c>
      <c r="F352" s="86" t="s">
        <v>869</v>
      </c>
      <c r="G352" s="242">
        <v>9.1366972477064212E-2</v>
      </c>
      <c r="H352" s="245">
        <v>89.169402338001021</v>
      </c>
    </row>
    <row r="353" spans="1:8">
      <c r="A353" s="86" t="str">
        <v>reg_pho</v>
      </c>
      <c r="B353" s="239">
        <v>352</v>
      </c>
      <c r="C353" s="86" t="s">
        <v>883</v>
      </c>
      <c r="D353" s="241">
        <f>COUNTIF($C$1:$C353,C353)</f>
        <v>3</v>
      </c>
      <c r="E353" s="241" t="str">
        <f t="shared" si="25"/>
        <v>Arrange mortgage (% of all people with a mortgage)3</v>
      </c>
      <c r="F353" s="86" t="s">
        <v>871</v>
      </c>
      <c r="G353" s="242">
        <v>0.17217431192660551</v>
      </c>
      <c r="H353" s="245">
        <v>91.868016001358356</v>
      </c>
    </row>
    <row r="354" spans="1:8">
      <c r="A354" s="86" t="str">
        <v>reg_pst</v>
      </c>
      <c r="B354" s="239">
        <v>353</v>
      </c>
      <c r="C354" s="86" t="s">
        <v>883</v>
      </c>
      <c r="D354" s="241">
        <f>COUNTIF($C$1:$C354,C354)</f>
        <v>4</v>
      </c>
      <c r="E354" s="241" t="str">
        <f t="shared" si="25"/>
        <v>Arrange mortgage (% of all people with a mortgage)4</v>
      </c>
      <c r="F354" s="86" t="s">
        <v>873</v>
      </c>
      <c r="G354" s="242">
        <v>6.1871559633027526E-2</v>
      </c>
      <c r="H354" s="245">
        <v>103.64578428452758</v>
      </c>
    </row>
    <row r="355" spans="1:8">
      <c r="A355" s="86" t="str">
        <v>reg_pcs</v>
      </c>
      <c r="B355" s="239">
        <v>354</v>
      </c>
      <c r="C355" s="86" t="s">
        <v>883</v>
      </c>
      <c r="D355" s="241">
        <f>COUNTIF($C$1:$C355,C355)</f>
        <v>5</v>
      </c>
      <c r="E355" s="241" t="str">
        <f t="shared" si="25"/>
        <v>Arrange mortgage (% of all people with a mortgage)5</v>
      </c>
      <c r="F355" s="86" t="s">
        <v>875</v>
      </c>
      <c r="G355" s="242">
        <v>9.5412844036697267E-3</v>
      </c>
      <c r="H355" s="245">
        <v>99.932641567443156</v>
      </c>
    </row>
    <row r="356" spans="1:8">
      <c r="A356" s="86" t="str">
        <v>reg_ifa</v>
      </c>
      <c r="B356" s="239">
        <v>355</v>
      </c>
      <c r="C356" s="86" t="s">
        <v>883</v>
      </c>
      <c r="D356" s="241">
        <f>COUNTIF($C$1:$C356,C356)</f>
        <v>6</v>
      </c>
      <c r="E356" s="241" t="str">
        <f t="shared" si="25"/>
        <v>Arrange mortgage (% of all people with a mortgage)6</v>
      </c>
      <c r="F356" s="86" t="s">
        <v>889</v>
      </c>
      <c r="G356" s="242">
        <v>2.8128440366972467E-2</v>
      </c>
      <c r="H356" s="245">
        <v>94.099373329983308</v>
      </c>
    </row>
    <row r="357" spans="1:8">
      <c r="A357" s="86" t="str">
        <v>manca_branch</v>
      </c>
      <c r="B357" s="239">
        <v>356</v>
      </c>
      <c r="C357" s="86" t="s">
        <v>891</v>
      </c>
      <c r="D357" s="241">
        <f>COUNTIF($C$1:$C357,C357)</f>
        <v>1</v>
      </c>
      <c r="E357" s="241" t="str">
        <f t="shared" si="25"/>
        <v>Manage current account1</v>
      </c>
      <c r="F357" s="86" t="s">
        <v>892</v>
      </c>
      <c r="G357" s="242">
        <v>0.58422935779816509</v>
      </c>
      <c r="H357" s="245">
        <v>101.73842205587171</v>
      </c>
    </row>
    <row r="358" spans="1:8">
      <c r="A358" s="86" t="str">
        <v>manca_net</v>
      </c>
      <c r="B358" s="239">
        <v>357</v>
      </c>
      <c r="C358" s="86" t="s">
        <v>891</v>
      </c>
      <c r="D358" s="241">
        <f>COUNTIF($C$1:$C358,C358)</f>
        <v>2</v>
      </c>
      <c r="E358" s="241" t="str">
        <f t="shared" si="25"/>
        <v>Manage current account2</v>
      </c>
      <c r="F358" s="86" t="s">
        <v>869</v>
      </c>
      <c r="G358" s="242">
        <v>0.55018348623853219</v>
      </c>
      <c r="H358" s="245">
        <v>93.549714475957174</v>
      </c>
    </row>
    <row r="359" spans="1:8">
      <c r="A359" s="86" t="str">
        <v>manca_mobnet</v>
      </c>
      <c r="B359" s="239">
        <v>358</v>
      </c>
      <c r="C359" s="86" t="s">
        <v>891</v>
      </c>
      <c r="D359" s="241">
        <f>COUNTIF($C$1:$C359,C359)</f>
        <v>3</v>
      </c>
      <c r="E359" s="241" t="str">
        <f t="shared" si="25"/>
        <v>Manage current account3</v>
      </c>
      <c r="F359" s="86" t="s">
        <v>895</v>
      </c>
      <c r="G359" s="242">
        <v>0.37130275229357801</v>
      </c>
      <c r="H359" s="245">
        <v>99.015802355549852</v>
      </c>
    </row>
    <row r="360" spans="1:8">
      <c r="A360" s="86" t="str">
        <v>manca_fixnet</v>
      </c>
      <c r="B360" s="239">
        <v>359</v>
      </c>
      <c r="C360" s="86" t="s">
        <v>891</v>
      </c>
      <c r="D360" s="241">
        <f>COUNTIF($C$1:$C360,C360)</f>
        <v>4</v>
      </c>
      <c r="E360" s="241" t="str">
        <f t="shared" si="25"/>
        <v>Manage current account4</v>
      </c>
      <c r="F360" s="86" t="s">
        <v>897</v>
      </c>
      <c r="G360" s="242">
        <v>0.34718348623853207</v>
      </c>
      <c r="H360" s="245">
        <v>86.184720078621396</v>
      </c>
    </row>
    <row r="361" spans="1:8">
      <c r="A361" s="86" t="str">
        <v>manca_pho</v>
      </c>
      <c r="B361" s="239">
        <v>360</v>
      </c>
      <c r="C361" s="86" t="s">
        <v>891</v>
      </c>
      <c r="D361" s="241">
        <f>COUNTIF($C$1:$C361,C361)</f>
        <v>5</v>
      </c>
      <c r="E361" s="241" t="str">
        <f t="shared" si="25"/>
        <v>Manage current account5</v>
      </c>
      <c r="F361" s="86" t="s">
        <v>871</v>
      </c>
      <c r="G361" s="242">
        <v>6.5376146788990827E-2</v>
      </c>
      <c r="H361" s="245">
        <v>94.252896909216474</v>
      </c>
    </row>
    <row r="362" spans="1:8">
      <c r="A362" s="86" t="str">
        <v>manca_pst</v>
      </c>
      <c r="B362" s="239">
        <v>361</v>
      </c>
      <c r="C362" s="86" t="s">
        <v>891</v>
      </c>
      <c r="D362" s="241">
        <f>COUNTIF($C$1:$C362,C362)</f>
        <v>6</v>
      </c>
      <c r="E362" s="241" t="str">
        <f t="shared" si="25"/>
        <v>Manage current account6</v>
      </c>
      <c r="F362" s="86" t="s">
        <v>873</v>
      </c>
      <c r="G362" s="242">
        <v>0.26014678899082566</v>
      </c>
      <c r="H362" s="245">
        <v>102.21415704703125</v>
      </c>
    </row>
    <row r="363" spans="1:8">
      <c r="A363" s="86" t="str">
        <v>mansv_branch</v>
      </c>
      <c r="B363" s="239">
        <v>362</v>
      </c>
      <c r="C363" s="86" t="s">
        <v>901</v>
      </c>
      <c r="D363" s="241">
        <f>COUNTIF($C$1:$C363,C363)</f>
        <v>1</v>
      </c>
      <c r="E363" s="241" t="str">
        <f t="shared" si="25"/>
        <v>Manage savings account1</v>
      </c>
      <c r="F363" s="86" t="s">
        <v>892</v>
      </c>
      <c r="G363" s="242">
        <v>0.17788073394495413</v>
      </c>
      <c r="H363" s="245">
        <v>98.656321959933493</v>
      </c>
    </row>
    <row r="364" spans="1:8">
      <c r="A364" s="86" t="str">
        <v>mansv_net</v>
      </c>
      <c r="B364" s="239">
        <v>363</v>
      </c>
      <c r="C364" s="86" t="s">
        <v>901</v>
      </c>
      <c r="D364" s="241">
        <f>COUNTIF($C$1:$C364,C364)</f>
        <v>2</v>
      </c>
      <c r="E364" s="241" t="str">
        <f t="shared" si="25"/>
        <v>Manage savings account2</v>
      </c>
      <c r="F364" s="86" t="s">
        <v>869</v>
      </c>
      <c r="G364" s="242">
        <v>0.30240366972477067</v>
      </c>
      <c r="H364" s="245">
        <v>86.924939031401422</v>
      </c>
    </row>
    <row r="365" spans="1:8">
      <c r="A365" s="86" t="str">
        <v>mansv_mobnet</v>
      </c>
      <c r="B365" s="239">
        <v>364</v>
      </c>
      <c r="C365" s="86" t="s">
        <v>901</v>
      </c>
      <c r="D365" s="241">
        <f>COUNTIF($C$1:$C365,C365)</f>
        <v>3</v>
      </c>
      <c r="E365" s="241" t="str">
        <f t="shared" si="25"/>
        <v>Manage savings account3</v>
      </c>
      <c r="F365" s="86" t="s">
        <v>895</v>
      </c>
      <c r="G365" s="242">
        <v>0.17766055045871559</v>
      </c>
      <c r="H365" s="245">
        <v>92.532198726962051</v>
      </c>
    </row>
    <row r="366" spans="1:8">
      <c r="A366" s="86" t="str">
        <v>mansv_fixnet</v>
      </c>
      <c r="B366" s="239">
        <v>365</v>
      </c>
      <c r="C366" s="86" t="s">
        <v>901</v>
      </c>
      <c r="D366" s="241">
        <f>COUNTIF($C$1:$C366,C366)</f>
        <v>4</v>
      </c>
      <c r="E366" s="241" t="str">
        <f t="shared" si="25"/>
        <v>Manage savings account4</v>
      </c>
      <c r="F366" s="86" t="s">
        <v>897</v>
      </c>
      <c r="G366" s="242">
        <v>0.17453211009174313</v>
      </c>
      <c r="H366" s="245">
        <v>81.917563321164593</v>
      </c>
    </row>
    <row r="367" spans="1:8">
      <c r="A367" s="86" t="str">
        <v>mansv_pho</v>
      </c>
      <c r="B367" s="239">
        <v>366</v>
      </c>
      <c r="C367" s="86" t="s">
        <v>901</v>
      </c>
      <c r="D367" s="241">
        <f>COUNTIF($C$1:$C367,C367)</f>
        <v>5</v>
      </c>
      <c r="E367" s="241" t="str">
        <f t="shared" si="25"/>
        <v>Manage savings account5</v>
      </c>
      <c r="F367" s="86" t="s">
        <v>871</v>
      </c>
      <c r="G367" s="242">
        <v>7.7486238532110091E-2</v>
      </c>
      <c r="H367" s="245">
        <v>95.897370966021953</v>
      </c>
    </row>
    <row r="368" spans="1:8">
      <c r="A368" s="86" t="str">
        <v>mansv_pst</v>
      </c>
      <c r="B368" s="239">
        <v>367</v>
      </c>
      <c r="C368" s="86" t="s">
        <v>901</v>
      </c>
      <c r="D368" s="241">
        <f>COUNTIF($C$1:$C368,C368)</f>
        <v>6</v>
      </c>
      <c r="E368" s="241" t="str">
        <f t="shared" si="25"/>
        <v>Manage savings account6</v>
      </c>
      <c r="F368" s="86" t="s">
        <v>873</v>
      </c>
      <c r="G368" s="242">
        <v>9.8660550458715593E-2</v>
      </c>
      <c r="H368" s="245">
        <v>91.740469729404907</v>
      </c>
    </row>
    <row r="369" spans="1:8">
      <c r="A369" s="86" t="str">
        <v>actmanca_branch</v>
      </c>
      <c r="B369" s="239">
        <v>368</v>
      </c>
      <c r="C369" s="86" t="s">
        <v>908</v>
      </c>
      <c r="D369" s="241">
        <f>COUNTIF($C$1:$C369,C369)</f>
        <v>1</v>
      </c>
      <c r="E369" s="241" t="str">
        <f t="shared" si="25"/>
        <v>Actively manage current account1</v>
      </c>
      <c r="F369" s="86" t="s">
        <v>892</v>
      </c>
      <c r="G369" s="242">
        <v>3.5183486238532104E-2</v>
      </c>
      <c r="H369" s="245">
        <v>105.67152686125858</v>
      </c>
    </row>
    <row r="370" spans="1:8">
      <c r="A370" s="86" t="str">
        <v>actmanca_net</v>
      </c>
      <c r="B370" s="239">
        <v>369</v>
      </c>
      <c r="C370" s="86" t="s">
        <v>908</v>
      </c>
      <c r="D370" s="241">
        <f>COUNTIF($C$1:$C370,C370)</f>
        <v>2</v>
      </c>
      <c r="E370" s="241" t="str">
        <f t="shared" si="25"/>
        <v>Actively manage current account2</v>
      </c>
      <c r="F370" s="86" t="s">
        <v>869</v>
      </c>
      <c r="G370" s="242">
        <v>0.35031192660550459</v>
      </c>
      <c r="H370" s="245">
        <v>94.087623843197122</v>
      </c>
    </row>
    <row r="371" spans="1:8">
      <c r="A371" s="86" t="str">
        <v>actmanca_mobnet</v>
      </c>
      <c r="B371" s="239">
        <v>370</v>
      </c>
      <c r="C371" s="86" t="s">
        <v>908</v>
      </c>
      <c r="D371" s="241">
        <f>COUNTIF($C$1:$C371,C371)</f>
        <v>3</v>
      </c>
      <c r="E371" s="241" t="str">
        <f t="shared" si="25"/>
        <v>Actively manage current account3</v>
      </c>
      <c r="F371" s="86" t="s">
        <v>895</v>
      </c>
      <c r="G371" s="242">
        <v>0.24439449541284403</v>
      </c>
      <c r="H371" s="245">
        <v>99.728015615589186</v>
      </c>
    </row>
    <row r="372" spans="1:8">
      <c r="A372" s="86" t="str">
        <v>actmanca_fixnet</v>
      </c>
      <c r="B372" s="239">
        <v>371</v>
      </c>
      <c r="C372" s="86" t="s">
        <v>908</v>
      </c>
      <c r="D372" s="241">
        <f>COUNTIF($C$1:$C372,C372)</f>
        <v>4</v>
      </c>
      <c r="E372" s="241" t="str">
        <f t="shared" si="25"/>
        <v>Actively manage current account4</v>
      </c>
      <c r="F372" s="86" t="s">
        <v>897</v>
      </c>
      <c r="G372" s="242">
        <v>0.13699082568807339</v>
      </c>
      <c r="H372" s="245">
        <v>85.317331288784672</v>
      </c>
    </row>
    <row r="373" spans="1:8">
      <c r="A373" s="86" t="str">
        <v>actmanca_pho</v>
      </c>
      <c r="B373" s="239">
        <v>372</v>
      </c>
      <c r="C373" s="86" t="s">
        <v>908</v>
      </c>
      <c r="D373" s="241">
        <f>COUNTIF($C$1:$C373,C373)</f>
        <v>5</v>
      </c>
      <c r="E373" s="241" t="str">
        <f t="shared" si="25"/>
        <v>Actively manage current account5</v>
      </c>
      <c r="F373" s="86" t="s">
        <v>871</v>
      </c>
      <c r="G373" s="242">
        <v>1.2082568807339449E-2</v>
      </c>
      <c r="H373" s="245">
        <v>100.64553344455254</v>
      </c>
    </row>
    <row r="374" spans="1:8">
      <c r="A374" s="86" t="str">
        <v>P600T</v>
      </c>
      <c r="B374" s="239">
        <v>373</v>
      </c>
      <c r="C374" s="86" t="s">
        <v>914</v>
      </c>
      <c r="D374" s="241">
        <f>COUNTIF($C$1:$C374,C374)</f>
        <v>1</v>
      </c>
      <c r="E374" s="241" t="str">
        <f t="shared" si="25"/>
        <v>Expenditure per adult per week1</v>
      </c>
      <c r="F374" s="86" t="s">
        <v>915</v>
      </c>
      <c r="G374" s="242">
        <v>4.1406330275229362</v>
      </c>
      <c r="H374" s="245">
        <v>84.614173521350452</v>
      </c>
    </row>
    <row r="375" spans="1:8">
      <c r="A375" s="86" t="str">
        <v>P601T</v>
      </c>
      <c r="B375" s="239">
        <v>374</v>
      </c>
      <c r="C375" s="86" t="s">
        <v>914</v>
      </c>
      <c r="D375" s="241">
        <f>COUNTIF($C$1:$C375,C375)</f>
        <v>2</v>
      </c>
      <c r="E375" s="241" t="str">
        <f t="shared" si="25"/>
        <v>Expenditure per adult per week2</v>
      </c>
      <c r="F375" s="86" t="s">
        <v>917</v>
      </c>
      <c r="G375" s="242">
        <v>0.55766055045871554</v>
      </c>
      <c r="H375" s="245">
        <v>92.033677400505738</v>
      </c>
    </row>
    <row r="376" spans="1:8">
      <c r="A376" s="86" t="str">
        <v>ALC</v>
      </c>
      <c r="B376" s="239">
        <v>375</v>
      </c>
      <c r="C376" s="86" t="s">
        <v>914</v>
      </c>
      <c r="D376" s="241">
        <f>COUNTIF($C$1:$C376,C376)</f>
        <v>3</v>
      </c>
      <c r="E376" s="241" t="str">
        <f t="shared" si="25"/>
        <v>Expenditure per adult per week3</v>
      </c>
      <c r="F376" s="86" t="s">
        <v>919</v>
      </c>
      <c r="G376" s="242">
        <v>7.2706422018348635E-2</v>
      </c>
      <c r="H376" s="245">
        <v>82.36494650777864</v>
      </c>
    </row>
    <row r="377" spans="1:8">
      <c r="A377" s="86" t="str">
        <v>TOB</v>
      </c>
      <c r="B377" s="239">
        <v>376</v>
      </c>
      <c r="C377" s="86" t="s">
        <v>914</v>
      </c>
      <c r="D377" s="241">
        <f>COUNTIF($C$1:$C377,C377)</f>
        <v>4</v>
      </c>
      <c r="E377" s="241" t="str">
        <f t="shared" si="25"/>
        <v>Expenditure per adult per week4</v>
      </c>
      <c r="F377" s="86" t="s">
        <v>921</v>
      </c>
      <c r="G377" s="242">
        <v>4.9238532110091736E-2</v>
      </c>
      <c r="H377" s="245">
        <v>133.11498736350106</v>
      </c>
    </row>
    <row r="378" spans="1:8">
      <c r="A378" s="86" t="str">
        <v>P603T</v>
      </c>
      <c r="B378" s="239">
        <v>377</v>
      </c>
      <c r="C378" s="86" t="s">
        <v>914</v>
      </c>
      <c r="D378" s="241">
        <f>COUNTIF($C$1:$C378,C378)</f>
        <v>5</v>
      </c>
      <c r="E378" s="241" t="str">
        <f t="shared" si="25"/>
        <v>Expenditure per adult per week5</v>
      </c>
      <c r="F378" s="86" t="s">
        <v>923</v>
      </c>
      <c r="G378" s="242">
        <v>0.21363302752293578</v>
      </c>
      <c r="H378" s="245">
        <v>88.077964362246462</v>
      </c>
    </row>
    <row r="379" spans="1:8">
      <c r="A379" s="86" t="str">
        <v>P604T</v>
      </c>
      <c r="B379" s="239">
        <v>378</v>
      </c>
      <c r="C379" s="86" t="s">
        <v>914</v>
      </c>
      <c r="D379" s="241">
        <f>COUNTIF($C$1:$C379,C379)</f>
        <v>6</v>
      </c>
      <c r="E379" s="241" t="str">
        <f t="shared" si="25"/>
        <v>Expenditure per adult per week6</v>
      </c>
      <c r="F379" s="86" t="s">
        <v>925</v>
      </c>
      <c r="G379" s="242">
        <v>0.67878899082568811</v>
      </c>
      <c r="H379" s="245">
        <v>96.705311843613117</v>
      </c>
    </row>
    <row r="380" spans="1:8">
      <c r="A380" s="86" t="str">
        <v>P605T</v>
      </c>
      <c r="B380" s="239">
        <v>379</v>
      </c>
      <c r="C380" s="86" t="s">
        <v>914</v>
      </c>
      <c r="D380" s="241">
        <f>COUNTIF($C$1:$C380,C380)</f>
        <v>7</v>
      </c>
      <c r="E380" s="241" t="str">
        <f t="shared" si="25"/>
        <v>Expenditure per adult per week7</v>
      </c>
      <c r="F380" s="86" t="s">
        <v>927</v>
      </c>
      <c r="G380" s="242">
        <v>0.31229357798165136</v>
      </c>
      <c r="H380" s="245">
        <v>78.056318483645612</v>
      </c>
    </row>
    <row r="381" spans="1:8">
      <c r="A381" s="86" t="str">
        <v>C61111</v>
      </c>
      <c r="B381" s="239">
        <v>380</v>
      </c>
      <c r="C381" s="86" t="s">
        <v>914</v>
      </c>
      <c r="D381" s="241">
        <f>COUNTIF($C$1:$C381,C381)</f>
        <v>8</v>
      </c>
      <c r="E381" s="241" t="str">
        <f t="shared" si="25"/>
        <v>Expenditure per adult per week8</v>
      </c>
      <c r="F381" s="86" t="s">
        <v>929</v>
      </c>
      <c r="G381" s="242">
        <v>2.1467889908256886E-3</v>
      </c>
      <c r="H381" s="245">
        <v>88.691303214876555</v>
      </c>
    </row>
    <row r="382" spans="1:8">
      <c r="A382" s="86" t="str">
        <v>C61112</v>
      </c>
      <c r="B382" s="239">
        <v>381</v>
      </c>
      <c r="C382" s="86" t="s">
        <v>914</v>
      </c>
      <c r="D382" s="241">
        <f>COUNTIF($C$1:$C382,C382)</f>
        <v>9</v>
      </c>
      <c r="E382" s="241" t="str">
        <f t="shared" si="25"/>
        <v>Expenditure per adult per week9</v>
      </c>
      <c r="F382" s="86" t="s">
        <v>931</v>
      </c>
      <c r="G382" s="242">
        <v>1.3256880733944956E-2</v>
      </c>
      <c r="H382" s="245">
        <v>84.527394747551327</v>
      </c>
    </row>
    <row r="383" spans="1:8">
      <c r="A383" s="86" t="str">
        <v>C61211</v>
      </c>
      <c r="B383" s="239">
        <v>382</v>
      </c>
      <c r="C383" s="86" t="s">
        <v>914</v>
      </c>
      <c r="D383" s="241">
        <f>COUNTIF($C$1:$C383,C383)</f>
        <v>10</v>
      </c>
      <c r="E383" s="241" t="str">
        <f t="shared" si="25"/>
        <v>Expenditure per adult per week10</v>
      </c>
      <c r="F383" s="86" t="s">
        <v>933</v>
      </c>
      <c r="G383" s="242">
        <v>1.7431192660550461E-3</v>
      </c>
      <c r="H383" s="245">
        <v>93.217126570316594</v>
      </c>
    </row>
    <row r="384" spans="1:8">
      <c r="A384" s="86" t="str">
        <v>C61311</v>
      </c>
      <c r="B384" s="239">
        <v>383</v>
      </c>
      <c r="C384" s="86" t="s">
        <v>914</v>
      </c>
      <c r="D384" s="241">
        <f>COUNTIF($C$1:$C384,C384)</f>
        <v>11</v>
      </c>
      <c r="E384" s="241" t="str">
        <f t="shared" si="25"/>
        <v>Expenditure per adult per week11</v>
      </c>
      <c r="F384" s="86" t="s">
        <v>935</v>
      </c>
      <c r="G384" s="242">
        <v>1.3018348623853211E-2</v>
      </c>
      <c r="H384" s="245">
        <v>73.907121461823849</v>
      </c>
    </row>
    <row r="385" spans="1:8">
      <c r="A385" s="86" t="str">
        <v>C61312</v>
      </c>
      <c r="B385" s="239">
        <v>384</v>
      </c>
      <c r="C385" s="86" t="s">
        <v>914</v>
      </c>
      <c r="D385" s="241">
        <f>COUNTIF($C$1:$C385,C385)</f>
        <v>12</v>
      </c>
      <c r="E385" s="241" t="str">
        <f t="shared" si="25"/>
        <v>Expenditure per adult per week12</v>
      </c>
      <c r="F385" s="86" t="s">
        <v>937</v>
      </c>
      <c r="G385" s="242">
        <v>1.2844036697247707E-4</v>
      </c>
      <c r="H385" s="245">
        <v>57.054547147705961</v>
      </c>
    </row>
    <row r="386" spans="1:8">
      <c r="A386" s="86" t="str">
        <v>C61313</v>
      </c>
      <c r="B386" s="239">
        <v>385</v>
      </c>
      <c r="C386" s="86" t="s">
        <v>914</v>
      </c>
      <c r="D386" s="241">
        <f>COUNTIF($C$1:$C386,C386)</f>
        <v>13</v>
      </c>
      <c r="E386" s="241" t="str">
        <f t="shared" si="25"/>
        <v>Expenditure per adult per week13</v>
      </c>
      <c r="F386" s="86" t="s">
        <v>939</v>
      </c>
      <c r="G386" s="242">
        <v>3.9449541284403682E-3</v>
      </c>
      <c r="H386" s="245">
        <v>90.457234875919951</v>
      </c>
    </row>
    <row r="387" spans="1:8">
      <c r="A387" s="86" t="str">
        <v>C62112</v>
      </c>
      <c r="B387" s="239">
        <v>386</v>
      </c>
      <c r="C387" s="86" t="s">
        <v>914</v>
      </c>
      <c r="D387" s="241">
        <f>COUNTIF($C$1:$C387,C387)</f>
        <v>14</v>
      </c>
      <c r="E387" s="241" t="str">
        <f t="shared" ref="E387:E450" si="26">C387&amp;D387</f>
        <v>Expenditure per adult per week14</v>
      </c>
      <c r="F387" s="86" t="s">
        <v>941</v>
      </c>
      <c r="G387" s="242">
        <v>1.6055045871559632E-3</v>
      </c>
      <c r="H387" s="245">
        <v>68.457342995362509</v>
      </c>
    </row>
    <row r="388" spans="1:8">
      <c r="A388" s="86" t="str">
        <v>C62113</v>
      </c>
      <c r="B388" s="239">
        <v>387</v>
      </c>
      <c r="C388" s="86" t="s">
        <v>914</v>
      </c>
      <c r="D388" s="241">
        <f>COUNTIF($C$1:$C388,C388)</f>
        <v>15</v>
      </c>
      <c r="E388" s="241" t="str">
        <f t="shared" si="26"/>
        <v>Expenditure per adult per week15</v>
      </c>
      <c r="F388" s="86" t="s">
        <v>943</v>
      </c>
      <c r="G388" s="242">
        <v>6.4220183486238537E-5</v>
      </c>
      <c r="H388" s="245">
        <v>38.238661986312493</v>
      </c>
    </row>
    <row r="389" spans="1:8">
      <c r="A389" s="86" t="str">
        <v>C62114</v>
      </c>
      <c r="B389" s="239">
        <v>388</v>
      </c>
      <c r="C389" s="86" t="s">
        <v>914</v>
      </c>
      <c r="D389" s="241">
        <f>COUNTIF($C$1:$C389,C389)</f>
        <v>16</v>
      </c>
      <c r="E389" s="241" t="str">
        <f t="shared" si="26"/>
        <v>Expenditure per adult per week16</v>
      </c>
      <c r="F389" s="86" t="s">
        <v>945</v>
      </c>
      <c r="G389" s="242">
        <v>7.6146788990825694E-4</v>
      </c>
      <c r="H389" s="245">
        <v>56.136531585518647</v>
      </c>
    </row>
    <row r="390" spans="1:8">
      <c r="A390" s="86" t="str">
        <v>C62211</v>
      </c>
      <c r="B390" s="239">
        <v>389</v>
      </c>
      <c r="C390" s="86" t="s">
        <v>914</v>
      </c>
      <c r="D390" s="241">
        <f>COUNTIF($C$1:$C390,C390)</f>
        <v>17</v>
      </c>
      <c r="E390" s="241" t="str">
        <f t="shared" si="26"/>
        <v>Expenditure per adult per week17</v>
      </c>
      <c r="F390" s="86" t="s">
        <v>947</v>
      </c>
      <c r="G390" s="242">
        <v>7.1834862385321118E-3</v>
      </c>
      <c r="H390" s="245">
        <v>68.775054235921999</v>
      </c>
    </row>
    <row r="391" spans="1:8">
      <c r="A391" s="86" t="str">
        <v>C62212</v>
      </c>
      <c r="B391" s="239">
        <v>390</v>
      </c>
      <c r="C391" s="86" t="s">
        <v>914</v>
      </c>
      <c r="D391" s="241">
        <f>COUNTIF($C$1:$C391,C391)</f>
        <v>18</v>
      </c>
      <c r="E391" s="241" t="str">
        <f t="shared" si="26"/>
        <v>Expenditure per adult per week18</v>
      </c>
      <c r="F391" s="86" t="s">
        <v>949</v>
      </c>
      <c r="G391" s="242">
        <v>7.1192660550458715E-3</v>
      </c>
      <c r="H391" s="245">
        <v>50.89485192475086</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4.6697247706422021E-3</v>
      </c>
      <c r="H393" s="245">
        <v>63.308026609725857</v>
      </c>
    </row>
    <row r="394" spans="1:8">
      <c r="A394" s="86" t="str">
        <v>C63111</v>
      </c>
      <c r="B394" s="239">
        <v>393</v>
      </c>
      <c r="C394" s="86" t="s">
        <v>914</v>
      </c>
      <c r="D394" s="241">
        <f>COUNTIF($C$1:$C394,C394)</f>
        <v>21</v>
      </c>
      <c r="E394" s="241" t="str">
        <f t="shared" si="26"/>
        <v>Expenditure per adult per week21</v>
      </c>
      <c r="F394" s="86" t="s">
        <v>955</v>
      </c>
      <c r="G394" s="242">
        <v>1.8348623853211012E-4</v>
      </c>
      <c r="H394" s="245">
        <v>24.224957507372221</v>
      </c>
    </row>
    <row r="395" spans="1:8">
      <c r="A395" s="86" t="str">
        <v>P607T</v>
      </c>
      <c r="B395" s="239">
        <v>394</v>
      </c>
      <c r="C395" s="86" t="s">
        <v>914</v>
      </c>
      <c r="D395" s="241">
        <f>COUNTIF($C$1:$C395,C395)</f>
        <v>22</v>
      </c>
      <c r="E395" s="241" t="str">
        <f t="shared" si="26"/>
        <v>Expenditure per adult per week22</v>
      </c>
      <c r="F395" s="86" t="s">
        <v>957</v>
      </c>
      <c r="G395" s="242">
        <v>0.65400917431192662</v>
      </c>
      <c r="H395" s="245">
        <v>79.954017634254242</v>
      </c>
    </row>
    <row r="396" spans="1:8">
      <c r="A396" s="86" t="str">
        <v>P608T</v>
      </c>
      <c r="B396" s="239">
        <v>395</v>
      </c>
      <c r="C396" s="86" t="s">
        <v>914</v>
      </c>
      <c r="D396" s="241">
        <f>COUNTIF($C$1:$C396,C396)</f>
        <v>23</v>
      </c>
      <c r="E396" s="241" t="str">
        <f t="shared" si="26"/>
        <v>Expenditure per adult per week23</v>
      </c>
      <c r="F396" s="86" t="s">
        <v>959</v>
      </c>
      <c r="G396" s="242">
        <v>0.16001834862385322</v>
      </c>
      <c r="H396" s="245">
        <v>96.236925512667867</v>
      </c>
    </row>
    <row r="397" spans="1:8">
      <c r="A397" s="86" t="str">
        <v>P609T</v>
      </c>
      <c r="B397" s="239">
        <v>396</v>
      </c>
      <c r="C397" s="86" t="s">
        <v>914</v>
      </c>
      <c r="D397" s="241">
        <f>COUNTIF($C$1:$C397,C397)</f>
        <v>24</v>
      </c>
      <c r="E397" s="241" t="str">
        <f t="shared" si="26"/>
        <v>Expenditure per adult per week24</v>
      </c>
      <c r="F397" s="86" t="s">
        <v>961</v>
      </c>
      <c r="G397" s="242">
        <v>0.60568807339449537</v>
      </c>
      <c r="H397" s="245">
        <v>78.816228451066891</v>
      </c>
    </row>
    <row r="398" spans="1:8">
      <c r="A398" s="86" t="str">
        <v>P610T</v>
      </c>
      <c r="B398" s="239">
        <v>397</v>
      </c>
      <c r="C398" s="86" t="s">
        <v>914</v>
      </c>
      <c r="D398" s="241">
        <f>COUNTIF($C$1:$C398,C398)</f>
        <v>25</v>
      </c>
      <c r="E398" s="241" t="str">
        <f t="shared" si="26"/>
        <v>Expenditure per adult per week25</v>
      </c>
      <c r="F398" s="86" t="s">
        <v>963</v>
      </c>
      <c r="G398" s="242">
        <v>3.9963302752293574E-2</v>
      </c>
      <c r="H398" s="245">
        <v>52.354191121872084</v>
      </c>
    </row>
    <row r="399" spans="1:8">
      <c r="A399" s="86" t="str">
        <v>P611T</v>
      </c>
      <c r="B399" s="239">
        <v>398</v>
      </c>
      <c r="C399" s="86" t="s">
        <v>914</v>
      </c>
      <c r="D399" s="241">
        <f>COUNTIF($C$1:$C399,C399)</f>
        <v>26</v>
      </c>
      <c r="E399" s="241" t="str">
        <f t="shared" si="26"/>
        <v>Expenditure per adult per week26</v>
      </c>
      <c r="F399" s="86" t="s">
        <v>965</v>
      </c>
      <c r="G399" s="242">
        <v>0.38566972477064232</v>
      </c>
      <c r="H399" s="245">
        <v>81.650129224658542</v>
      </c>
    </row>
    <row r="400" spans="1:8">
      <c r="A400" s="86" t="str">
        <v>P612T</v>
      </c>
      <c r="B400" s="239">
        <v>399</v>
      </c>
      <c r="C400" s="86" t="s">
        <v>914</v>
      </c>
      <c r="D400" s="241">
        <f>COUNTIF($C$1:$C400,C400)</f>
        <v>27</v>
      </c>
      <c r="E400" s="241" t="str">
        <f t="shared" si="26"/>
        <v>Expenditure per adult per week27</v>
      </c>
      <c r="F400" s="86" t="s">
        <v>967</v>
      </c>
      <c r="G400" s="242">
        <v>0.35534862385321098</v>
      </c>
      <c r="H400" s="245">
        <v>81.180978708410919</v>
      </c>
    </row>
    <row r="401" spans="1:8">
      <c r="A401" s="86" t="str">
        <v>WEBSPEND</v>
      </c>
      <c r="B401" s="239">
        <v>400</v>
      </c>
      <c r="C401" s="86" t="s">
        <v>914</v>
      </c>
      <c r="D401" s="241">
        <f>COUNTIF($C$1:$C401,C401)</f>
        <v>28</v>
      </c>
      <c r="E401" s="241" t="str">
        <f t="shared" si="26"/>
        <v>Expenditure per adult per week28</v>
      </c>
      <c r="F401" s="86" t="s">
        <v>969</v>
      </c>
      <c r="G401" s="242">
        <v>0.14446788990825687</v>
      </c>
      <c r="H401" s="245">
        <v>77.109812193362373</v>
      </c>
    </row>
    <row r="402" spans="1:8">
      <c r="A402" s="86" t="str">
        <v>onlineuse12</v>
      </c>
      <c r="B402" s="239">
        <v>401</v>
      </c>
      <c r="C402" s="86" t="s">
        <v>972</v>
      </c>
      <c r="D402" s="241">
        <f>COUNTIF($C$1:$C402,C402)</f>
        <v>1</v>
      </c>
      <c r="E402" s="241" t="str">
        <f t="shared" si="26"/>
        <v>Internet Access: Overall1</v>
      </c>
      <c r="F402" s="86" t="s">
        <v>973</v>
      </c>
      <c r="G402" s="242">
        <v>0.87687155963302754</v>
      </c>
      <c r="H402" s="245">
        <v>97.641875350468766</v>
      </c>
    </row>
    <row r="403" spans="1:8">
      <c r="A403" s="86" t="str">
        <v>onlineuse5</v>
      </c>
      <c r="B403" s="239">
        <v>402</v>
      </c>
      <c r="C403" s="86" t="s">
        <v>972</v>
      </c>
      <c r="D403" s="241">
        <f>COUNTIF($C$1:$C403,C403)</f>
        <v>2</v>
      </c>
      <c r="E403" s="241" t="str">
        <f t="shared" si="26"/>
        <v>Internet Access: Overall2</v>
      </c>
      <c r="F403" s="86" t="s">
        <v>975</v>
      </c>
      <c r="G403" s="242">
        <v>0.10742201834862385</v>
      </c>
      <c r="H403" s="245">
        <v>122.52977870545389</v>
      </c>
    </row>
    <row r="404" spans="1:8">
      <c r="A404" s="86" t="str">
        <v>netfreq1</v>
      </c>
      <c r="B404" s="239">
        <v>403</v>
      </c>
      <c r="C404" s="86" t="s">
        <v>978</v>
      </c>
      <c r="D404" s="241">
        <f>COUNTIF($C$1:$C404,C404)</f>
        <v>1</v>
      </c>
      <c r="E404" s="241" t="str">
        <f t="shared" si="26"/>
        <v>Internet Access: Frequency1</v>
      </c>
      <c r="F404" s="86" t="s">
        <v>979</v>
      </c>
      <c r="G404" s="242">
        <v>2.4119266055045871E-2</v>
      </c>
      <c r="H404" s="245">
        <v>100.87250407603517</v>
      </c>
    </row>
    <row r="405" spans="1:8">
      <c r="A405" s="86" t="str">
        <v>netfreq2t10</v>
      </c>
      <c r="B405" s="239">
        <v>404</v>
      </c>
      <c r="C405" s="86" t="s">
        <v>978</v>
      </c>
      <c r="D405" s="241">
        <f>COUNTIF($C$1:$C405,C405)</f>
        <v>2</v>
      </c>
      <c r="E405" s="241" t="str">
        <f t="shared" si="26"/>
        <v>Internet Access: Frequency2</v>
      </c>
      <c r="F405" s="86" t="s">
        <v>981</v>
      </c>
      <c r="G405" s="242">
        <v>0.4356422018348623</v>
      </c>
      <c r="H405" s="245">
        <v>103.75708805839554</v>
      </c>
    </row>
    <row r="406" spans="1:8">
      <c r="A406" s="86" t="str">
        <v>netfreq10p</v>
      </c>
      <c r="B406" s="239">
        <v>405</v>
      </c>
      <c r="C406" s="86" t="s">
        <v>978</v>
      </c>
      <c r="D406" s="241">
        <f>COUNTIF($C$1:$C406,C406)</f>
        <v>3</v>
      </c>
      <c r="E406" s="241" t="str">
        <f t="shared" si="26"/>
        <v>Internet Access: Frequency3</v>
      </c>
      <c r="F406" s="86" t="s">
        <v>983</v>
      </c>
      <c r="G406" s="242">
        <v>0.41634862385321098</v>
      </c>
      <c r="H406" s="245">
        <v>91.679769710027344</v>
      </c>
    </row>
    <row r="407" spans="1:8">
      <c r="A407" s="86" t="str">
        <v>ONHOURS0</v>
      </c>
      <c r="B407" s="239">
        <v>406</v>
      </c>
      <c r="C407" s="86" t="s">
        <v>985</v>
      </c>
      <c r="D407" s="241">
        <f>COUNTIF($C$1:$C407,C407)</f>
        <v>1</v>
      </c>
      <c r="E407" s="241" t="str">
        <f t="shared" si="26"/>
        <v>Internet Access: Usage in Last Week1</v>
      </c>
      <c r="F407" s="86" t="s">
        <v>986</v>
      </c>
      <c r="G407" s="242">
        <v>0.13590825688073394</v>
      </c>
      <c r="H407" s="245">
        <v>120.6586280592264</v>
      </c>
    </row>
    <row r="408" spans="1:8">
      <c r="A408" s="86" t="str">
        <v>ONHOURS1</v>
      </c>
      <c r="B408" s="239">
        <v>407</v>
      </c>
      <c r="C408" s="86" t="s">
        <v>985</v>
      </c>
      <c r="D408" s="241">
        <f>COUNTIF($C$1:$C408,C408)</f>
        <v>2</v>
      </c>
      <c r="E408" s="241" t="str">
        <f t="shared" si="26"/>
        <v>Internet Access: Usage in Last Week2</v>
      </c>
      <c r="F408" s="86" t="s">
        <v>988</v>
      </c>
      <c r="G408" s="242">
        <v>9.2926605504587145E-2</v>
      </c>
      <c r="H408" s="245">
        <v>101.50759669550094</v>
      </c>
    </row>
    <row r="409" spans="1:8">
      <c r="A409" s="86" t="str">
        <v>ONHOURS2</v>
      </c>
      <c r="B409" s="239">
        <v>408</v>
      </c>
      <c r="C409" s="86" t="s">
        <v>985</v>
      </c>
      <c r="D409" s="241">
        <f>COUNTIF($C$1:$C409,C409)</f>
        <v>3</v>
      </c>
      <c r="E409" s="241" t="str">
        <f t="shared" si="26"/>
        <v>Internet Access: Usage in Last Week3</v>
      </c>
      <c r="F409" s="86" t="s">
        <v>990</v>
      </c>
      <c r="G409" s="242">
        <v>0.25990825688073393</v>
      </c>
      <c r="H409" s="245">
        <v>105.51975290620463</v>
      </c>
    </row>
    <row r="410" spans="1:8">
      <c r="A410" s="86" t="str">
        <v>ONHOURS3</v>
      </c>
      <c r="B410" s="239">
        <v>409</v>
      </c>
      <c r="C410" s="86" t="s">
        <v>985</v>
      </c>
      <c r="D410" s="241">
        <f>COUNTIF($C$1:$C410,C410)</f>
        <v>4</v>
      </c>
      <c r="E410" s="241" t="str">
        <f t="shared" si="26"/>
        <v>Internet Access: Usage in Last Week4</v>
      </c>
      <c r="F410" s="86" t="s">
        <v>992</v>
      </c>
      <c r="G410" s="242">
        <v>0.24744036697247709</v>
      </c>
      <c r="H410" s="245">
        <v>94.965809721663575</v>
      </c>
    </row>
    <row r="411" spans="1:8">
      <c r="A411" s="86" t="str">
        <v>ONHOURS4</v>
      </c>
      <c r="B411" s="239">
        <v>410</v>
      </c>
      <c r="C411" s="86" t="s">
        <v>985</v>
      </c>
      <c r="D411" s="241">
        <f>COUNTIF($C$1:$C411,C411)</f>
        <v>5</v>
      </c>
      <c r="E411" s="241" t="str">
        <f t="shared" si="26"/>
        <v>Internet Access: Usage in Last Week5</v>
      </c>
      <c r="F411" s="86" t="s">
        <v>994</v>
      </c>
      <c r="G411" s="242">
        <v>0.26348623853211006</v>
      </c>
      <c r="H411" s="245">
        <v>91.316919252711045</v>
      </c>
    </row>
    <row r="412" spans="1:8">
      <c r="A412" s="86" t="str">
        <v>TECH18</v>
      </c>
      <c r="B412" s="239">
        <v>411</v>
      </c>
      <c r="C412" s="86" t="s">
        <v>996</v>
      </c>
      <c r="D412" s="241">
        <f>COUNTIF($C$1:$C412,C412)</f>
        <v>1</v>
      </c>
      <c r="E412" s="241" t="str">
        <f t="shared" si="26"/>
        <v>Technology at Home1</v>
      </c>
      <c r="F412" s="86" t="s">
        <v>997</v>
      </c>
      <c r="G412" s="242">
        <v>7.1256880733944955E-2</v>
      </c>
      <c r="H412" s="245">
        <v>91.374897258234029</v>
      </c>
    </row>
    <row r="413" spans="1:8">
      <c r="A413" s="86" t="str">
        <v>TECH19</v>
      </c>
      <c r="B413" s="239">
        <v>412</v>
      </c>
      <c r="C413" s="86" t="s">
        <v>996</v>
      </c>
      <c r="D413" s="241">
        <f>COUNTIF($C$1:$C413,C413)</f>
        <v>2</v>
      </c>
      <c r="E413" s="241" t="str">
        <f t="shared" si="26"/>
        <v>Technology at Home2</v>
      </c>
      <c r="F413" s="86" t="s">
        <v>999</v>
      </c>
      <c r="G413" s="242">
        <v>0.23128440366972472</v>
      </c>
      <c r="H413" s="245">
        <v>102.16254856569442</v>
      </c>
    </row>
    <row r="414" spans="1:8">
      <c r="A414" s="86" t="str">
        <v>mobhas</v>
      </c>
      <c r="B414" s="239">
        <v>413</v>
      </c>
      <c r="C414" s="86" t="s">
        <v>1002</v>
      </c>
      <c r="D414" s="241">
        <f>COUNTIF($C$1:$C414,C414)</f>
        <v>1</v>
      </c>
      <c r="E414" s="241" t="str">
        <f t="shared" si="26"/>
        <v>Mobile phone1</v>
      </c>
      <c r="F414" s="86" t="s">
        <v>1003</v>
      </c>
      <c r="G414" s="242">
        <v>0.88204587155963321</v>
      </c>
      <c r="H414" s="245">
        <v>99.19949261765899</v>
      </c>
    </row>
    <row r="415" spans="1:8">
      <c r="A415" s="86" t="str">
        <v>mob_smart</v>
      </c>
      <c r="B415" s="239">
        <v>414</v>
      </c>
      <c r="C415" s="86" t="s">
        <v>1002</v>
      </c>
      <c r="D415" s="241">
        <f>COUNTIF($C$1:$C415,C415)</f>
        <v>2</v>
      </c>
      <c r="E415" s="241" t="str">
        <f t="shared" si="26"/>
        <v>Mobile phone2</v>
      </c>
      <c r="F415" s="86" t="s">
        <v>1005</v>
      </c>
      <c r="G415" s="242">
        <v>0.72601834862385328</v>
      </c>
      <c r="H415" s="245">
        <v>98.080823595787407</v>
      </c>
    </row>
    <row r="416" spans="1:8">
      <c r="A416" s="86" t="str">
        <v>ips_iphone</v>
      </c>
      <c r="B416" s="239">
        <v>415</v>
      </c>
      <c r="C416" s="86" t="s">
        <v>1002</v>
      </c>
      <c r="D416" s="241">
        <f>COUNTIF($C$1:$C416,C416)</f>
        <v>3</v>
      </c>
      <c r="E416" s="241" t="str">
        <f t="shared" si="26"/>
        <v>Mobile phone3</v>
      </c>
      <c r="F416" s="86" t="s">
        <v>1007</v>
      </c>
      <c r="G416" s="242">
        <v>0.2926330275229358</v>
      </c>
      <c r="H416" s="245">
        <v>92.924186501616873</v>
      </c>
    </row>
    <row r="417" spans="1:8">
      <c r="A417" s="86" t="str">
        <v>TECH29</v>
      </c>
      <c r="B417" s="239">
        <v>416</v>
      </c>
      <c r="C417" s="86" t="s">
        <v>1009</v>
      </c>
      <c r="D417" s="241">
        <f>COUNTIF($C$1:$C417,C417)</f>
        <v>1</v>
      </c>
      <c r="E417" s="241" t="str">
        <f t="shared" si="26"/>
        <v>Tablet Devices1</v>
      </c>
      <c r="F417" s="86" t="s">
        <v>1010</v>
      </c>
      <c r="G417" s="242">
        <v>0.44256880733944964</v>
      </c>
      <c r="H417" s="245">
        <v>93.498973759639398</v>
      </c>
    </row>
    <row r="418" spans="1:8">
      <c r="A418" s="86" t="str">
        <v>socmed_lessthanmonthly</v>
      </c>
      <c r="B418" s="239">
        <v>417</v>
      </c>
      <c r="C418" s="86" t="s">
        <v>1012</v>
      </c>
      <c r="D418" s="241">
        <f>COUNTIF($C$1:$C418,C418)</f>
        <v>1</v>
      </c>
      <c r="E418" s="241" t="str">
        <f t="shared" si="26"/>
        <v>Overall Social Media Activity1</v>
      </c>
      <c r="F418" s="86" t="s">
        <v>1013</v>
      </c>
      <c r="G418" s="242">
        <v>3.6458715596330279E-2</v>
      </c>
      <c r="H418" s="245">
        <v>100.43278193447358</v>
      </c>
    </row>
    <row r="419" spans="1:8">
      <c r="A419" s="86" t="str">
        <v>socmed_lessthanweekly</v>
      </c>
      <c r="B419" s="239">
        <v>418</v>
      </c>
      <c r="C419" s="86" t="s">
        <v>1012</v>
      </c>
      <c r="D419" s="241">
        <f>COUNTIF($C$1:$C419,C419)</f>
        <v>2</v>
      </c>
      <c r="E419" s="241" t="str">
        <f t="shared" si="26"/>
        <v>Overall Social Media Activity2</v>
      </c>
      <c r="F419" s="86" t="s">
        <v>1015</v>
      </c>
      <c r="G419" s="242">
        <v>4.9614678899082561E-2</v>
      </c>
      <c r="H419" s="245">
        <v>97.340482633436579</v>
      </c>
    </row>
    <row r="420" spans="1:8">
      <c r="A420" s="86" t="str">
        <v>socmed_weekly</v>
      </c>
      <c r="B420" s="239">
        <v>419</v>
      </c>
      <c r="C420" s="86" t="s">
        <v>1012</v>
      </c>
      <c r="D420" s="241">
        <f>COUNTIF($C$1:$C420,C420)</f>
        <v>3</v>
      </c>
      <c r="E420" s="241" t="str">
        <f t="shared" si="26"/>
        <v>Overall Social Media Activity3</v>
      </c>
      <c r="F420" s="86" t="s">
        <v>1017</v>
      </c>
      <c r="G420" s="242">
        <v>0.14973394495412848</v>
      </c>
      <c r="H420" s="245">
        <v>96.351032612282921</v>
      </c>
    </row>
    <row r="421" spans="1:8">
      <c r="A421" s="86" t="str">
        <v>socmed_daily</v>
      </c>
      <c r="B421" s="239">
        <v>420</v>
      </c>
      <c r="C421" s="86" t="s">
        <v>1012</v>
      </c>
      <c r="D421" s="241">
        <f>COUNTIF($C$1:$C421,C421)</f>
        <v>4</v>
      </c>
      <c r="E421" s="241" t="str">
        <f t="shared" si="26"/>
        <v>Overall Social Media Activity4</v>
      </c>
      <c r="F421" s="86" t="s">
        <v>1019</v>
      </c>
      <c r="G421" s="242">
        <v>0.5013394495412844</v>
      </c>
      <c r="H421" s="245">
        <v>99.871631346283024</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0.23883486238532109</v>
      </c>
      <c r="H422" s="245">
        <v>100.66840736876954</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0.12860550458715597</v>
      </c>
      <c r="H423" s="245">
        <v>104.48492800078843</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0.26465137614678902</v>
      </c>
      <c r="H424" s="245">
        <v>98.422977147906295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0.13544954128440367</v>
      </c>
      <c r="H425" s="245">
        <v>102.51342799888519</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0.17177064220183483</v>
      </c>
      <c r="H426" s="245">
        <v>100.25686817548676</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0.18847706422018348</v>
      </c>
      <c r="H427" s="245">
        <v>97.990564808113518</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0.4607155963302752</v>
      </c>
      <c r="H428" s="245">
        <v>99.553940984654304</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0.22600000000000001</v>
      </c>
      <c r="H429" s="245">
        <v>97.925487506730136</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0.2160550458715596</v>
      </c>
      <c r="H430" s="245">
        <v>98.994639629727672</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0.67843119266055052</v>
      </c>
      <c r="H431" s="245">
        <v>98.555786821909592</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0.31556880733944959</v>
      </c>
      <c r="H432" s="245">
        <v>98.771799052385319</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0.21412844036697248</v>
      </c>
      <c r="H433" s="245">
        <v>96.898622424735493</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5.887155963302753E-2</v>
      </c>
      <c r="H434" s="245">
        <v>102.36675606811949</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5.6550458715596344E-2</v>
      </c>
      <c r="H435" s="245">
        <v>102.71517817561696</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0.76917431192660557</v>
      </c>
      <c r="H436" s="245">
        <v>96.671853790222514</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0.61689908256880743</v>
      </c>
      <c r="H437" s="245">
        <v>99.345659580616157</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0.46094495412844039</v>
      </c>
      <c r="H438" s="245">
        <v>101.73962418912133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5.4954128440366984E-2</v>
      </c>
      <c r="H439" s="245">
        <v>103.22623657059337</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0.36455963302752287</v>
      </c>
      <c r="H440" s="245">
        <v>99.658725848650704</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0.14050458715596331</v>
      </c>
      <c r="H441" s="245">
        <v>94.11576221934061</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0.1548256880733945</v>
      </c>
      <c r="H442" s="245">
        <v>100.1454206583285</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0.10943119266055047</v>
      </c>
      <c r="H443" s="245">
        <v>101.2543634956204</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0.10370642201834866</v>
      </c>
      <c r="H444" s="245">
        <v>97.94943917058589</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0.20063302752293577</v>
      </c>
      <c r="H445" s="245">
        <v>102.45163899096428</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0.14778899082568808</v>
      </c>
      <c r="H446" s="245">
        <v>102.81291401376056</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6.7357798165137608E-2</v>
      </c>
      <c r="H447" s="245">
        <v>99.235041673968539</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6.2000000000000006E-2</v>
      </c>
      <c r="H448" s="245">
        <v>98.892068159450275</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0.29253211009174312</v>
      </c>
      <c r="H449" s="245">
        <v>98.184375175313207</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5.6100917431192665E-2</v>
      </c>
      <c r="H450" s="245">
        <v>104.58036579226724</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0.52121100917431196</v>
      </c>
      <c r="H451" s="245">
        <v>95.571124092238279</v>
      </c>
    </row>
    <row r="452" spans="1:8">
      <c r="A452" s="86" t="str">
        <v>vod_subscribe</v>
      </c>
      <c r="B452" s="239">
        <v>451</v>
      </c>
      <c r="C452" s="86" t="s">
        <v>1082</v>
      </c>
      <c r="D452" s="241">
        <f>COUNTIF($C$1:$C452,C452)</f>
        <v>1</v>
      </c>
      <c r="E452" s="241" t="str">
        <f t="shared" si="27"/>
        <v>TV Subscription services1</v>
      </c>
      <c r="F452" s="86" t="s">
        <v>1083</v>
      </c>
      <c r="G452" s="242">
        <v>0.55847706422018351</v>
      </c>
      <c r="H452" s="245">
        <v>98.510173127523444</v>
      </c>
    </row>
    <row r="453" spans="1:8">
      <c r="A453" s="86" t="str">
        <v>vod_netflix</v>
      </c>
      <c r="B453" s="239">
        <v>452</v>
      </c>
      <c r="C453" s="86" t="s">
        <v>1082</v>
      </c>
      <c r="D453" s="241">
        <f>COUNTIF($C$1:$C453,C453)</f>
        <v>2</v>
      </c>
      <c r="E453" s="241" t="str">
        <f t="shared" si="27"/>
        <v>TV Subscription services2</v>
      </c>
      <c r="F453" s="86" t="s">
        <v>1085</v>
      </c>
      <c r="G453" s="242">
        <v>0.41666055045871558</v>
      </c>
      <c r="H453" s="245">
        <v>99.394941234892173</v>
      </c>
    </row>
    <row r="454" spans="1:8">
      <c r="A454" s="86" t="str">
        <v>vod_amzprime</v>
      </c>
      <c r="B454" s="239">
        <v>453</v>
      </c>
      <c r="C454" s="86" t="s">
        <v>1082</v>
      </c>
      <c r="D454" s="241">
        <f>COUNTIF($C$1:$C454,C454)</f>
        <v>3</v>
      </c>
      <c r="E454" s="241" t="str">
        <f t="shared" si="27"/>
        <v>TV Subscription services3</v>
      </c>
      <c r="F454" s="86" t="s">
        <v>1087</v>
      </c>
      <c r="G454" s="242">
        <v>0.24690825688073392</v>
      </c>
      <c r="H454" s="245">
        <v>98.931214932568096</v>
      </c>
    </row>
    <row r="455" spans="1:8">
      <c r="A455" s="86" t="str">
        <v>vod_skyplayer</v>
      </c>
      <c r="B455" s="239">
        <v>454</v>
      </c>
      <c r="C455" s="86" t="s">
        <v>1082</v>
      </c>
      <c r="D455" s="241">
        <f>COUNTIF($C$1:$C455,C455)</f>
        <v>4</v>
      </c>
      <c r="E455" s="241" t="str">
        <f t="shared" si="27"/>
        <v>TV Subscription services4</v>
      </c>
      <c r="F455" s="86" t="s">
        <v>1089</v>
      </c>
      <c r="G455" s="242">
        <v>0.11165137614678899</v>
      </c>
      <c r="H455" s="245">
        <v>97.054499423245417</v>
      </c>
    </row>
    <row r="456" spans="1:8">
      <c r="A456" s="86" t="str">
        <v>vod_skygo</v>
      </c>
      <c r="B456" s="239">
        <v>455</v>
      </c>
      <c r="C456" s="86" t="s">
        <v>1082</v>
      </c>
      <c r="D456" s="241">
        <f>COUNTIF($C$1:$C456,C456)</f>
        <v>5</v>
      </c>
      <c r="E456" s="241" t="str">
        <f t="shared" si="27"/>
        <v>TV Subscription services5</v>
      </c>
      <c r="F456" s="86" t="s">
        <v>1091</v>
      </c>
      <c r="G456" s="242">
        <v>9.8266055045871561E-2</v>
      </c>
      <c r="H456" s="245">
        <v>99.16050218621136</v>
      </c>
    </row>
    <row r="457" spans="1:8">
      <c r="A457" s="86" t="str">
        <v>vod_nowtv</v>
      </c>
      <c r="B457" s="239">
        <v>456</v>
      </c>
      <c r="C457" s="86" t="s">
        <v>1082</v>
      </c>
      <c r="D457" s="241">
        <f>COUNTIF($C$1:$C457,C457)</f>
        <v>6</v>
      </c>
      <c r="E457" s="241" t="str">
        <f t="shared" si="27"/>
        <v>TV Subscription services6</v>
      </c>
      <c r="F457" s="86" t="s">
        <v>1093</v>
      </c>
      <c r="G457" s="242">
        <v>0.10978899082568809</v>
      </c>
      <c r="H457" s="245">
        <v>99.163207012873784</v>
      </c>
    </row>
    <row r="458" spans="1:8">
      <c r="A458" s="86" t="str">
        <v>vod_eetv</v>
      </c>
      <c r="B458" s="239">
        <v>457</v>
      </c>
      <c r="C458" s="86" t="s">
        <v>1082</v>
      </c>
      <c r="D458" s="241">
        <f>COUNTIF($C$1:$C458,C458)</f>
        <v>7</v>
      </c>
      <c r="E458" s="241" t="str">
        <f t="shared" si="27"/>
        <v>TV Subscription services7</v>
      </c>
      <c r="F458" s="86" t="s">
        <v>1095</v>
      </c>
      <c r="G458" s="242">
        <v>5.0045871559633019E-2</v>
      </c>
      <c r="H458" s="245">
        <v>102.83175456847999</v>
      </c>
    </row>
    <row r="459" spans="1:8">
      <c r="A459" s="86" t="str">
        <v>vod_appletv</v>
      </c>
      <c r="B459" s="239">
        <v>458</v>
      </c>
      <c r="C459" s="86" t="s">
        <v>1082</v>
      </c>
      <c r="D459" s="241">
        <f>COUNTIF($C$1:$C459,C459)</f>
        <v>8</v>
      </c>
      <c r="E459" s="241" t="str">
        <f t="shared" si="27"/>
        <v>TV Subscription services8</v>
      </c>
      <c r="F459" s="86" t="s">
        <v>1097</v>
      </c>
      <c r="G459" s="242">
        <v>5.9844036697247721E-2</v>
      </c>
      <c r="H459" s="245">
        <v>100.82711998851531</v>
      </c>
    </row>
    <row r="460" spans="1:8">
      <c r="A460" s="86" t="str">
        <v>vod_btsport</v>
      </c>
      <c r="B460" s="239">
        <v>459</v>
      </c>
      <c r="C460" s="86" t="s">
        <v>1082</v>
      </c>
      <c r="D460" s="241">
        <f>COUNTIF($C$1:$C460,C460)</f>
        <v>9</v>
      </c>
      <c r="E460" s="241" t="str">
        <f t="shared" si="27"/>
        <v>TV Subscription services9</v>
      </c>
      <c r="F460" s="86" t="s">
        <v>1099</v>
      </c>
      <c r="G460" s="242">
        <v>0.1011376146788991</v>
      </c>
      <c r="H460" s="245">
        <v>99.204246316694807</v>
      </c>
    </row>
    <row r="461" spans="1:8">
      <c r="A461" s="86" t="str">
        <v>vod_settop</v>
      </c>
      <c r="B461" s="239">
        <v>460</v>
      </c>
      <c r="C461" s="86" t="s">
        <v>1082</v>
      </c>
      <c r="D461" s="241">
        <f>COUNTIF($C$1:$C461,C461)</f>
        <v>10</v>
      </c>
      <c r="E461" s="241" t="str">
        <f t="shared" si="27"/>
        <v>TV Subscription services10</v>
      </c>
      <c r="F461" s="86" t="s">
        <v>1101</v>
      </c>
      <c r="G461" s="242">
        <v>0.19022935779816511</v>
      </c>
      <c r="H461" s="245">
        <v>97.944315384650523</v>
      </c>
    </row>
    <row r="462" spans="1:8">
      <c r="A462" s="86" t="str">
        <v>vod_free</v>
      </c>
      <c r="B462" s="239">
        <v>461</v>
      </c>
      <c r="C462" s="86" t="s">
        <v>1103</v>
      </c>
      <c r="D462" s="241">
        <f>COUNTIF($C$1:$C462,C462)</f>
        <v>1</v>
      </c>
      <c r="E462" s="241" t="str">
        <f t="shared" si="27"/>
        <v>TV free online catchup / video services1</v>
      </c>
      <c r="F462" s="86" t="s">
        <v>1104</v>
      </c>
      <c r="G462" s="242">
        <v>0.45911009174311929</v>
      </c>
      <c r="H462" s="245">
        <v>98.3894745107294</v>
      </c>
    </row>
    <row r="463" spans="1:8">
      <c r="A463" s="86" t="str">
        <v>vod_youtube</v>
      </c>
      <c r="B463" s="239">
        <v>462</v>
      </c>
      <c r="C463" s="86" t="s">
        <v>1103</v>
      </c>
      <c r="D463" s="241">
        <f>COUNTIF($C$1:$C463,C463)</f>
        <v>2</v>
      </c>
      <c r="E463" s="241" t="str">
        <f t="shared" si="27"/>
        <v>TV free online catchup / video services2</v>
      </c>
      <c r="F463" s="86" t="s">
        <v>1106</v>
      </c>
      <c r="G463" s="242">
        <v>0.24210091743119261</v>
      </c>
      <c r="H463" s="245">
        <v>103.08487389532317</v>
      </c>
    </row>
    <row r="464" spans="1:8">
      <c r="A464" s="86" t="str">
        <v>vod_iplayer</v>
      </c>
      <c r="B464" s="239">
        <v>463</v>
      </c>
      <c r="C464" s="86" t="s">
        <v>1103</v>
      </c>
      <c r="D464" s="241">
        <f>COUNTIF($C$1:$C464,C464)</f>
        <v>3</v>
      </c>
      <c r="E464" s="241" t="str">
        <f t="shared" si="27"/>
        <v>TV free online catchup / video services3</v>
      </c>
      <c r="F464" s="86" t="s">
        <v>1108</v>
      </c>
      <c r="G464" s="242">
        <v>0.27227522935779813</v>
      </c>
      <c r="H464" s="245">
        <v>96.234942236676019</v>
      </c>
    </row>
    <row r="465" spans="1:8">
      <c r="A465" s="86" t="str">
        <v>vod_itvhub</v>
      </c>
      <c r="B465" s="239">
        <v>464</v>
      </c>
      <c r="C465" s="86" t="s">
        <v>1103</v>
      </c>
      <c r="D465" s="241">
        <f>COUNTIF($C$1:$C465,C465)</f>
        <v>4</v>
      </c>
      <c r="E465" s="241" t="str">
        <f t="shared" si="27"/>
        <v>TV free online catchup / video services4</v>
      </c>
      <c r="F465" s="86" t="s">
        <v>1110</v>
      </c>
      <c r="G465" s="242">
        <v>0.18113761467889905</v>
      </c>
      <c r="H465" s="245">
        <v>99.63708279227977</v>
      </c>
    </row>
    <row r="466" spans="1:8">
      <c r="A466" s="86" t="str">
        <v>vod_all4</v>
      </c>
      <c r="B466" s="239">
        <v>465</v>
      </c>
      <c r="C466" s="86" t="s">
        <v>1103</v>
      </c>
      <c r="D466" s="241">
        <f>COUNTIF($C$1:$C466,C466)</f>
        <v>5</v>
      </c>
      <c r="E466" s="241" t="str">
        <f t="shared" si="27"/>
        <v>TV free online catchup / video services5</v>
      </c>
      <c r="F466" s="86" t="s">
        <v>1112</v>
      </c>
      <c r="G466" s="242">
        <v>0.15908256880733945</v>
      </c>
      <c r="H466" s="245">
        <v>100.79584987149732</v>
      </c>
    </row>
    <row r="467" spans="1:8">
      <c r="A467" s="86" t="str">
        <v>vod_demand5</v>
      </c>
      <c r="B467" s="239">
        <v>466</v>
      </c>
      <c r="C467" s="86" t="s">
        <v>1103</v>
      </c>
      <c r="D467" s="241">
        <f>COUNTIF($C$1:$C467,C467)</f>
        <v>6</v>
      </c>
      <c r="E467" s="241" t="str">
        <f t="shared" si="27"/>
        <v>TV free online catchup / video services6</v>
      </c>
      <c r="F467" s="86" t="s">
        <v>1114</v>
      </c>
      <c r="G467" s="242">
        <v>7.9284403669724779E-2</v>
      </c>
      <c r="H467" s="245">
        <v>101.67739686434729</v>
      </c>
    </row>
    <row r="468" spans="1:8">
      <c r="A468" s="86" t="str">
        <v>vod_stvplayer</v>
      </c>
      <c r="B468" s="239">
        <v>467</v>
      </c>
      <c r="C468" s="86" t="s">
        <v>1103</v>
      </c>
      <c r="D468" s="241">
        <f>COUNTIF($C$1:$C468,C468)</f>
        <v>7</v>
      </c>
      <c r="E468" s="241" t="str">
        <f t="shared" si="27"/>
        <v>TV free online catchup / video services7</v>
      </c>
      <c r="F468" s="86" t="s">
        <v>1116</v>
      </c>
      <c r="G468" s="242">
        <v>5.6238532110091756E-2</v>
      </c>
      <c r="H468" s="245">
        <v>100.518865511893</v>
      </c>
    </row>
    <row r="469" spans="1:8">
      <c r="A469" s="86" t="str">
        <v>bookholiday</v>
      </c>
      <c r="B469" s="239">
        <v>468</v>
      </c>
      <c r="C469" s="86" t="s">
        <v>1118</v>
      </c>
      <c r="D469" s="241">
        <f>COUNTIF($C$1:$C469,C469)</f>
        <v>1</v>
      </c>
      <c r="E469" s="241" t="str">
        <f t="shared" si="27"/>
        <v>Online activity (one or more times per week)1</v>
      </c>
      <c r="F469" s="86" t="s">
        <v>1119</v>
      </c>
      <c r="G469" s="242">
        <v>6.298165137614678E-2</v>
      </c>
      <c r="H469" s="245">
        <v>102.76599294789418</v>
      </c>
    </row>
    <row r="470" spans="1:8">
      <c r="A470" s="86" t="str">
        <v>gambling</v>
      </c>
      <c r="B470" s="239">
        <v>469</v>
      </c>
      <c r="C470" s="86" t="s">
        <v>1118</v>
      </c>
      <c r="D470" s="241">
        <f>COUNTIF($C$1:$C470,C470)</f>
        <v>2</v>
      </c>
      <c r="E470" s="241" t="str">
        <f t="shared" si="27"/>
        <v>Online activity (one or more times per week)2</v>
      </c>
      <c r="F470" s="86" t="s">
        <v>1121</v>
      </c>
      <c r="G470" s="242">
        <v>0.1439633027522936</v>
      </c>
      <c r="H470" s="245">
        <v>105.3261521017738</v>
      </c>
    </row>
    <row r="471" spans="1:8">
      <c r="A471" s="86" t="str">
        <v>managefinances</v>
      </c>
      <c r="B471" s="239">
        <v>470</v>
      </c>
      <c r="C471" s="86" t="s">
        <v>1118</v>
      </c>
      <c r="D471" s="241">
        <f>COUNTIF($C$1:$C471,C471)</f>
        <v>3</v>
      </c>
      <c r="E471" s="241" t="str">
        <f t="shared" si="27"/>
        <v>Online activity (one or more times per week)3</v>
      </c>
      <c r="F471" s="86" t="s">
        <v>1123</v>
      </c>
      <c r="G471" s="242">
        <v>0.58261467889908258</v>
      </c>
      <c r="H471" s="245">
        <v>98.251201090550026</v>
      </c>
    </row>
    <row r="472" spans="1:8">
      <c r="A472" s="86" t="str">
        <v>auctions</v>
      </c>
      <c r="B472" s="239">
        <v>471</v>
      </c>
      <c r="C472" s="86" t="s">
        <v>1118</v>
      </c>
      <c r="D472" s="241">
        <f>COUNTIF($C$1:$C472,C472)</f>
        <v>4</v>
      </c>
      <c r="E472" s="241" t="str">
        <f t="shared" si="27"/>
        <v>Online activity (one or more times per week)4</v>
      </c>
      <c r="F472" s="86" t="s">
        <v>1125</v>
      </c>
      <c r="G472" s="242">
        <v>0.20674311926605501</v>
      </c>
      <c r="H472" s="245">
        <v>101.37081527719012</v>
      </c>
    </row>
    <row r="473" spans="1:8">
      <c r="A473" s="86" t="str">
        <v>shopping</v>
      </c>
      <c r="B473" s="239">
        <v>472</v>
      </c>
      <c r="C473" s="86" t="s">
        <v>1118</v>
      </c>
      <c r="D473" s="241">
        <f>COUNTIF($C$1:$C473,C473)</f>
        <v>5</v>
      </c>
      <c r="E473" s="241" t="str">
        <f t="shared" si="27"/>
        <v>Online activity (one or more times per week)5</v>
      </c>
      <c r="F473" s="86" t="s">
        <v>1127</v>
      </c>
      <c r="G473" s="242">
        <v>0.27558715596330274</v>
      </c>
      <c r="H473" s="245">
        <v>98.526098365674201</v>
      </c>
    </row>
    <row r="474" spans="1:8">
      <c r="A474" s="86" t="str">
        <v>souceinfo</v>
      </c>
      <c r="B474" s="239">
        <v>473</v>
      </c>
      <c r="C474" s="86" t="s">
        <v>1118</v>
      </c>
      <c r="D474" s="241">
        <f>COUNTIF($C$1:$C474,C474)</f>
        <v>6</v>
      </c>
      <c r="E474" s="241" t="str">
        <f t="shared" si="27"/>
        <v>Online activity (one or more times per week)6</v>
      </c>
      <c r="F474" s="86" t="s">
        <v>1129</v>
      </c>
      <c r="G474" s="242">
        <v>0.5153853211009175</v>
      </c>
      <c r="H474" s="245">
        <v>96.979481106894454</v>
      </c>
    </row>
    <row r="475" spans="1:8">
      <c r="A475" s="86" t="str">
        <v>searchengine</v>
      </c>
      <c r="B475" s="239">
        <v>474</v>
      </c>
      <c r="C475" s="86" t="s">
        <v>1118</v>
      </c>
      <c r="D475" s="241">
        <f>COUNTIF($C$1:$C475,C475)</f>
        <v>7</v>
      </c>
      <c r="E475" s="241" t="str">
        <f t="shared" si="27"/>
        <v>Online activity (one or more times per week)7</v>
      </c>
      <c r="F475" s="86" t="s">
        <v>1131</v>
      </c>
      <c r="G475" s="242">
        <v>0.80162385321100915</v>
      </c>
      <c r="H475" s="245">
        <v>97.500149973410913</v>
      </c>
    </row>
    <row r="476" spans="1:8">
      <c r="A476" s="86" t="str">
        <v>res_cars</v>
      </c>
      <c r="B476" s="239">
        <v>475</v>
      </c>
      <c r="C476" s="86" t="s">
        <v>1133</v>
      </c>
      <c r="D476" s="241">
        <f>COUNTIF($C$1:$C476,C476)</f>
        <v>1</v>
      </c>
      <c r="E476" s="241" t="str">
        <f t="shared" si="27"/>
        <v>Researched the last purchase online before buying1</v>
      </c>
      <c r="F476" s="86" t="s">
        <v>1134</v>
      </c>
      <c r="G476" s="242">
        <v>0.49136697247706418</v>
      </c>
      <c r="H476" s="245">
        <v>97.666933010709627</v>
      </c>
    </row>
    <row r="477" spans="1:8">
      <c r="A477" s="86" t="str">
        <v>res_tech</v>
      </c>
      <c r="B477" s="239">
        <v>476</v>
      </c>
      <c r="C477" s="86" t="s">
        <v>1133</v>
      </c>
      <c r="D477" s="241">
        <f>COUNTIF($C$1:$C477,C477)</f>
        <v>2</v>
      </c>
      <c r="E477" s="241" t="str">
        <f t="shared" si="27"/>
        <v>Researched the last purchase online before buying2</v>
      </c>
      <c r="F477" s="86" t="s">
        <v>1136</v>
      </c>
      <c r="G477" s="242">
        <v>0.71490825688073401</v>
      </c>
      <c r="H477" s="245">
        <v>97.953238788848708</v>
      </c>
    </row>
    <row r="478" spans="1:8">
      <c r="A478" s="86" t="str">
        <v>res_tickets</v>
      </c>
      <c r="B478" s="239">
        <v>477</v>
      </c>
      <c r="C478" s="86" t="s">
        <v>1133</v>
      </c>
      <c r="D478" s="241">
        <f>COUNTIF($C$1:$C478,C478)</f>
        <v>3</v>
      </c>
      <c r="E478" s="241" t="str">
        <f t="shared" si="27"/>
        <v>Researched the last purchase online before buying3</v>
      </c>
      <c r="F478" s="86" t="s">
        <v>1138</v>
      </c>
      <c r="G478" s="242">
        <v>0.71806422018348615</v>
      </c>
      <c r="H478" s="245">
        <v>97.585099374743947</v>
      </c>
    </row>
    <row r="479" spans="1:8">
      <c r="A479" s="86" t="str">
        <v>res_clothes</v>
      </c>
      <c r="B479" s="239">
        <v>478</v>
      </c>
      <c r="C479" s="86" t="s">
        <v>1133</v>
      </c>
      <c r="D479" s="241">
        <f>COUNTIF($C$1:$C479,C479)</f>
        <v>4</v>
      </c>
      <c r="E479" s="241" t="str">
        <f t="shared" si="27"/>
        <v>Researched the last purchase online before buying4</v>
      </c>
      <c r="F479" s="86" t="s">
        <v>1140</v>
      </c>
      <c r="G479" s="242">
        <v>0.58329357798165138</v>
      </c>
      <c r="H479" s="245">
        <v>98.172664946554335</v>
      </c>
    </row>
    <row r="480" spans="1:8">
      <c r="A480" s="86" t="str">
        <v>res_groceries</v>
      </c>
      <c r="B480" s="239">
        <v>479</v>
      </c>
      <c r="C480" s="86" t="s">
        <v>1133</v>
      </c>
      <c r="D480" s="241">
        <f>COUNTIF($C$1:$C480,C480)</f>
        <v>5</v>
      </c>
      <c r="E480" s="241" t="str">
        <f t="shared" si="27"/>
        <v>Researched the last purchase online before buying5</v>
      </c>
      <c r="F480" s="86" t="s">
        <v>1142</v>
      </c>
      <c r="G480" s="242">
        <v>0.32877064220183494</v>
      </c>
      <c r="H480" s="245">
        <v>97.380951870420475</v>
      </c>
    </row>
    <row r="481" spans="1:8">
      <c r="A481" s="86" t="str">
        <v>res_holidays</v>
      </c>
      <c r="B481" s="239">
        <v>480</v>
      </c>
      <c r="C481" s="86" t="s">
        <v>1133</v>
      </c>
      <c r="D481" s="241">
        <f>COUNTIF($C$1:$C481,C481)</f>
        <v>6</v>
      </c>
      <c r="E481" s="241" t="str">
        <f t="shared" si="27"/>
        <v>Researched the last purchase online before buying6</v>
      </c>
      <c r="F481" s="86" t="s">
        <v>1144</v>
      </c>
      <c r="G481" s="242">
        <v>0.77755963302752285</v>
      </c>
      <c r="H481" s="245">
        <v>97.677819667286485</v>
      </c>
    </row>
    <row r="482" spans="1:8">
      <c r="A482" s="86" t="str">
        <v>res_domesticappl</v>
      </c>
      <c r="B482" s="239">
        <v>481</v>
      </c>
      <c r="C482" s="86" t="s">
        <v>1133</v>
      </c>
      <c r="D482" s="241">
        <f>COUNTIF($C$1:$C482,C482)</f>
        <v>7</v>
      </c>
      <c r="E482" s="241" t="str">
        <f t="shared" si="27"/>
        <v>Researched the last purchase online before buying7</v>
      </c>
      <c r="F482" s="86" t="s">
        <v>1146</v>
      </c>
      <c r="G482" s="242">
        <v>0.66599999999999993</v>
      </c>
      <c r="H482" s="245">
        <v>98.291652543054738</v>
      </c>
    </row>
    <row r="483" spans="1:8">
      <c r="A483" s="86" t="str">
        <v>res_luxurygoods</v>
      </c>
      <c r="B483" s="239">
        <v>482</v>
      </c>
      <c r="C483" s="86" t="s">
        <v>1133</v>
      </c>
      <c r="D483" s="241">
        <f>COUNTIF($C$1:$C483,C483)</f>
        <v>8</v>
      </c>
      <c r="E483" s="241" t="str">
        <f t="shared" si="27"/>
        <v>Researched the last purchase online before buying8</v>
      </c>
      <c r="F483" s="86" t="s">
        <v>1148</v>
      </c>
      <c r="G483" s="242">
        <v>0.65328440366972473</v>
      </c>
      <c r="H483" s="245">
        <v>99.038873689412583</v>
      </c>
    </row>
    <row r="484" spans="1:8">
      <c r="A484" s="86" t="str">
        <v>res_music</v>
      </c>
      <c r="B484" s="239">
        <v>483</v>
      </c>
      <c r="C484" s="86" t="s">
        <v>1133</v>
      </c>
      <c r="D484" s="241">
        <f>COUNTIF($C$1:$C484,C484)</f>
        <v>9</v>
      </c>
      <c r="E484" s="241" t="str">
        <f t="shared" si="27"/>
        <v>Researched the last purchase online before buying9</v>
      </c>
      <c r="F484" s="86" t="s">
        <v>1150</v>
      </c>
      <c r="G484" s="242">
        <v>0.77553211009174305</v>
      </c>
      <c r="H484" s="245">
        <v>97.575660017420034</v>
      </c>
    </row>
    <row r="485" spans="1:8">
      <c r="A485" s="86" t="str">
        <v>res_finance</v>
      </c>
      <c r="B485" s="239">
        <v>484</v>
      </c>
      <c r="C485" s="86" t="s">
        <v>1133</v>
      </c>
      <c r="D485" s="241">
        <f>COUNTIF($C$1:$C485,C485)</f>
        <v>10</v>
      </c>
      <c r="E485" s="241" t="str">
        <f t="shared" si="27"/>
        <v>Researched the last purchase online before buying10</v>
      </c>
      <c r="F485" s="86" t="s">
        <v>1152</v>
      </c>
      <c r="G485" s="242">
        <v>0.72512844036697244</v>
      </c>
      <c r="H485" s="245">
        <v>97.656096383859321</v>
      </c>
    </row>
    <row r="486" spans="1:8">
      <c r="A486" s="86" t="str">
        <v>res_groomingprod</v>
      </c>
      <c r="B486" s="239">
        <v>485</v>
      </c>
      <c r="C486" s="86" t="s">
        <v>1133</v>
      </c>
      <c r="D486" s="241">
        <f>COUNTIF($C$1:$C486,C486)</f>
        <v>11</v>
      </c>
      <c r="E486" s="241" t="str">
        <f t="shared" si="27"/>
        <v>Researched the last purchase online before buying11</v>
      </c>
      <c r="F486" s="86" t="s">
        <v>1154</v>
      </c>
      <c r="G486" s="242">
        <v>0.47993577981651381</v>
      </c>
      <c r="H486" s="245">
        <v>97.134437751814389</v>
      </c>
    </row>
    <row r="487" spans="1:8">
      <c r="A487" s="86" t="str">
        <v>res_alcohol</v>
      </c>
      <c r="B487" s="239">
        <v>486</v>
      </c>
      <c r="C487" s="86" t="s">
        <v>1133</v>
      </c>
      <c r="D487" s="241">
        <f>COUNTIF($C$1:$C487,C487)</f>
        <v>12</v>
      </c>
      <c r="E487" s="241" t="str">
        <f t="shared" si="27"/>
        <v>Researched the last purchase online before buying12</v>
      </c>
      <c r="F487" s="86" t="s">
        <v>1156</v>
      </c>
      <c r="G487" s="242">
        <v>0.26653211009174316</v>
      </c>
      <c r="H487" s="245">
        <v>96.561555107005915</v>
      </c>
    </row>
    <row r="488" spans="1:8">
      <c r="A488" s="86" t="str">
        <v>res_gaming</v>
      </c>
      <c r="B488" s="239">
        <v>487</v>
      </c>
      <c r="C488" s="86" t="s">
        <v>1133</v>
      </c>
      <c r="D488" s="241">
        <f>COUNTIF($C$1:$C488,C488)</f>
        <v>13</v>
      </c>
      <c r="E488" s="241" t="str">
        <f t="shared" si="27"/>
        <v>Researched the last purchase online before buying13</v>
      </c>
      <c r="F488" s="86" t="s">
        <v>1158</v>
      </c>
      <c r="G488" s="242">
        <v>0.71812844036697243</v>
      </c>
      <c r="H488" s="245">
        <v>96.339669277407907</v>
      </c>
    </row>
    <row r="489" spans="1:8">
      <c r="A489" s="86" t="str">
        <v>res_sportsequip</v>
      </c>
      <c r="B489" s="239">
        <v>488</v>
      </c>
      <c r="C489" s="86" t="s">
        <v>1133</v>
      </c>
      <c r="D489" s="241">
        <f>COUNTIF($C$1:$C489,C489)</f>
        <v>14</v>
      </c>
      <c r="E489" s="241" t="str">
        <f t="shared" si="27"/>
        <v>Researched the last purchase online before buying14</v>
      </c>
      <c r="F489" s="86" t="s">
        <v>1160</v>
      </c>
      <c r="G489" s="242">
        <v>0.59111009174311924</v>
      </c>
      <c r="H489" s="245">
        <v>97.321218198318931</v>
      </c>
    </row>
    <row r="490" spans="1:8">
      <c r="A490" s="86" t="str">
        <v>res_diy</v>
      </c>
      <c r="B490" s="239">
        <v>489</v>
      </c>
      <c r="C490" s="86" t="s">
        <v>1133</v>
      </c>
      <c r="D490" s="241">
        <f>COUNTIF($C$1:$C490,C490)</f>
        <v>15</v>
      </c>
      <c r="E490" s="241" t="str">
        <f t="shared" si="27"/>
        <v>Researched the last purchase online before buying15</v>
      </c>
      <c r="F490" s="86" t="s">
        <v>1162</v>
      </c>
      <c r="G490" s="242">
        <v>0.50532110091743121</v>
      </c>
      <c r="H490" s="245">
        <v>98.772131138899439</v>
      </c>
    </row>
    <row r="491" spans="1:8">
      <c r="A491" s="86" t="str">
        <v>pur_onl_cars</v>
      </c>
      <c r="B491" s="239">
        <v>490</v>
      </c>
      <c r="C491" s="86" t="s">
        <v>1164</v>
      </c>
      <c r="D491" s="241">
        <f>COUNTIF($C$1:$C491,C491)</f>
        <v>1</v>
      </c>
      <c r="E491" s="241" t="str">
        <f t="shared" si="27"/>
        <v>Bought the last purchase online using any device1</v>
      </c>
      <c r="F491" s="86" t="s">
        <v>1134</v>
      </c>
      <c r="G491" s="242">
        <v>9.1266055045871569E-2</v>
      </c>
      <c r="H491" s="245">
        <v>96.252384734291624</v>
      </c>
    </row>
    <row r="492" spans="1:8">
      <c r="A492" s="86" t="str">
        <v>pur_onl_tech</v>
      </c>
      <c r="B492" s="239">
        <v>491</v>
      </c>
      <c r="C492" s="86" t="s">
        <v>1164</v>
      </c>
      <c r="D492" s="241">
        <f>COUNTIF($C$1:$C492,C492)</f>
        <v>2</v>
      </c>
      <c r="E492" s="241" t="str">
        <f t="shared" si="27"/>
        <v>Bought the last purchase online using any device2</v>
      </c>
      <c r="F492" s="86" t="s">
        <v>1136</v>
      </c>
      <c r="G492" s="242">
        <v>0.4400091743119266</v>
      </c>
      <c r="H492" s="245">
        <v>97.245082094119226</v>
      </c>
    </row>
    <row r="493" spans="1:8">
      <c r="A493" s="130" t="str">
        <v>pur_onl_tickets</v>
      </c>
      <c r="B493" s="239">
        <v>492</v>
      </c>
      <c r="C493" s="130" t="s">
        <v>1164</v>
      </c>
      <c r="D493" s="241">
        <f>COUNTIF($C$1:$C493,C493)</f>
        <v>3</v>
      </c>
      <c r="E493" s="241" t="str">
        <f t="shared" si="27"/>
        <v>Bought the last purchase online using any device3</v>
      </c>
      <c r="F493" s="130" t="s">
        <v>1138</v>
      </c>
      <c r="G493" s="243">
        <v>0.37101834862385319</v>
      </c>
      <c r="H493" s="246">
        <v>92.582591412340918</v>
      </c>
    </row>
    <row r="494" spans="1:8">
      <c r="A494" s="130" t="str">
        <v>pur_onl_clothes</v>
      </c>
      <c r="B494" s="239">
        <v>493</v>
      </c>
      <c r="C494" s="130" t="s">
        <v>1164</v>
      </c>
      <c r="D494" s="241">
        <f>COUNTIF($C$1:$C494,C494)</f>
        <v>4</v>
      </c>
      <c r="E494" s="241" t="str">
        <f t="shared" si="27"/>
        <v>Bought the last purchase online using any device4</v>
      </c>
      <c r="F494" s="130" t="s">
        <v>1140</v>
      </c>
      <c r="G494" s="243">
        <v>0.41271559633027527</v>
      </c>
      <c r="H494" s="246">
        <v>97.149127205848757</v>
      </c>
    </row>
    <row r="495" spans="1:8">
      <c r="A495" s="130" t="str">
        <v>pur_onl_groceries</v>
      </c>
      <c r="B495" s="239">
        <v>494</v>
      </c>
      <c r="C495" s="130" t="s">
        <v>1164</v>
      </c>
      <c r="D495" s="241">
        <f>COUNTIF($C$1:$C495,C495)</f>
        <v>5</v>
      </c>
      <c r="E495" s="241" t="str">
        <f t="shared" si="27"/>
        <v>Bought the last purchase online using any device5</v>
      </c>
      <c r="F495" s="130" t="s">
        <v>1142</v>
      </c>
      <c r="G495" s="243">
        <v>0.21019266055045874</v>
      </c>
      <c r="H495" s="246">
        <v>96.187536072584408</v>
      </c>
    </row>
    <row r="496" spans="1:8">
      <c r="A496" s="130" t="str">
        <v>pur_onl_holidays</v>
      </c>
      <c r="B496" s="239">
        <v>495</v>
      </c>
      <c r="C496" s="130" t="s">
        <v>1164</v>
      </c>
      <c r="D496" s="241">
        <f>COUNTIF($C$1:$C496,C496)</f>
        <v>6</v>
      </c>
      <c r="E496" s="241" t="str">
        <f t="shared" si="27"/>
        <v>Bought the last purchase online using any device6</v>
      </c>
      <c r="F496" s="130" t="s">
        <v>1144</v>
      </c>
      <c r="G496" s="243">
        <v>0.43988073394495408</v>
      </c>
      <c r="H496" s="246">
        <v>91.955151333991083</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0.36776146788990827</v>
      </c>
      <c r="H497" s="246">
        <v>98.15288940826467</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0.19640366972477061</v>
      </c>
      <c r="H498" s="246">
        <v>98.037146855186137</v>
      </c>
    </row>
    <row r="499" spans="1:8">
      <c r="A499" s="130" t="str">
        <v>pur_onl_music</v>
      </c>
      <c r="B499" s="239">
        <v>498</v>
      </c>
      <c r="C499" s="130" t="s">
        <v>1164</v>
      </c>
      <c r="D499" s="241">
        <f>COUNTIF($C$1:$C499,C499)</f>
        <v>9</v>
      </c>
      <c r="E499" s="241" t="str">
        <f t="shared" si="27"/>
        <v>Bought the last purchase online using any device9</v>
      </c>
      <c r="F499" s="130" t="s">
        <v>1150</v>
      </c>
      <c r="G499" s="243">
        <v>0.403256880733945</v>
      </c>
      <c r="H499" s="246">
        <v>94.787420894983853</v>
      </c>
    </row>
    <row r="500" spans="1:8">
      <c r="A500" s="130" t="str">
        <v>pur_onl_finance</v>
      </c>
      <c r="B500" s="239">
        <v>499</v>
      </c>
      <c r="C500" s="130" t="s">
        <v>1164</v>
      </c>
      <c r="D500" s="241">
        <f>COUNTIF($C$1:$C500,C500)</f>
        <v>10</v>
      </c>
      <c r="E500" s="241" t="str">
        <f t="shared" si="27"/>
        <v>Bought the last purchase online using any device10</v>
      </c>
      <c r="F500" s="130" t="s">
        <v>1152</v>
      </c>
      <c r="G500" s="243">
        <v>0.45232110091743122</v>
      </c>
      <c r="H500" s="246">
        <v>95.517995055116998</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0.26583486238532117</v>
      </c>
      <c r="H501" s="246">
        <v>95.904897600235898</v>
      </c>
    </row>
    <row r="502" spans="1:8">
      <c r="A502" s="130" t="str">
        <v>pur_onl_alcohol</v>
      </c>
      <c r="B502" s="239">
        <v>501</v>
      </c>
      <c r="C502" s="130" t="s">
        <v>1164</v>
      </c>
      <c r="D502" s="241">
        <f>COUNTIF($C$1:$C502,C502)</f>
        <v>12</v>
      </c>
      <c r="E502" s="241" t="str">
        <f t="shared" si="27"/>
        <v>Bought the last purchase online using any device12</v>
      </c>
      <c r="F502" s="130" t="s">
        <v>1156</v>
      </c>
      <c r="G502" s="243">
        <v>0.12937614678899081</v>
      </c>
      <c r="H502" s="246">
        <v>92.93307341557329</v>
      </c>
    </row>
    <row r="503" spans="1:8">
      <c r="A503" s="130" t="str">
        <v>pur_onl_gaming</v>
      </c>
      <c r="B503" s="239">
        <v>502</v>
      </c>
      <c r="C503" s="130" t="s">
        <v>1164</v>
      </c>
      <c r="D503" s="241">
        <f>COUNTIF($C$1:$C503,C503)</f>
        <v>13</v>
      </c>
      <c r="E503" s="241" t="str">
        <f t="shared" si="27"/>
        <v>Bought the last purchase online using any device13</v>
      </c>
      <c r="F503" s="130" t="s">
        <v>1158</v>
      </c>
      <c r="G503" s="243">
        <v>0.26822018348623849</v>
      </c>
      <c r="H503" s="246">
        <v>100.1964678480086</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0.24914678899082568</v>
      </c>
      <c r="H504" s="246">
        <v>94.507424929621905</v>
      </c>
    </row>
    <row r="505" spans="1:8">
      <c r="A505" s="130" t="str">
        <v>pur_onl_diy</v>
      </c>
      <c r="B505" s="239">
        <v>504</v>
      </c>
      <c r="C505" s="130" t="s">
        <v>1164</v>
      </c>
      <c r="D505" s="241">
        <f>COUNTIF($C$1:$C505,C505)</f>
        <v>15</v>
      </c>
      <c r="E505" s="241" t="str">
        <f t="shared" si="27"/>
        <v>Bought the last purchase online using any device15</v>
      </c>
      <c r="F505" s="130" t="s">
        <v>1162</v>
      </c>
      <c r="G505" s="243">
        <v>0.23055045871559632</v>
      </c>
      <c r="H505" s="246">
        <v>97.115773342318306</v>
      </c>
    </row>
    <row r="506" spans="1:8">
      <c r="A506" s="130" t="str">
        <v>site_airbnb</v>
      </c>
      <c r="B506" s="239">
        <v>505</v>
      </c>
      <c r="C506" s="130" t="s">
        <v>1180</v>
      </c>
      <c r="D506" s="241">
        <f>COUNTIF($C$1:$C506,C506)</f>
        <v>1</v>
      </c>
      <c r="E506" s="241" t="str">
        <f t="shared" si="27"/>
        <v>Favourite web sites1</v>
      </c>
      <c r="F506" s="130" t="s">
        <v>1181</v>
      </c>
      <c r="G506" s="243">
        <v>4.4165137614678898E-2</v>
      </c>
      <c r="H506" s="246">
        <v>89.712501136457945</v>
      </c>
    </row>
    <row r="507" spans="1:8">
      <c r="A507" s="130" t="str">
        <v>site_amazon</v>
      </c>
      <c r="B507" s="239">
        <v>506</v>
      </c>
      <c r="C507" s="130" t="s">
        <v>1180</v>
      </c>
      <c r="D507" s="241">
        <f>COUNTIF($C$1:$C507,C507)</f>
        <v>2</v>
      </c>
      <c r="E507" s="241" t="str">
        <f t="shared" si="27"/>
        <v>Favourite web sites2</v>
      </c>
      <c r="F507" s="130" t="s">
        <v>1183</v>
      </c>
      <c r="G507" s="243">
        <v>0.49617431192660555</v>
      </c>
      <c r="H507" s="246">
        <v>98.072169143544528</v>
      </c>
    </row>
    <row r="508" spans="1:8">
      <c r="A508" s="86" t="str">
        <v>site_itunes</v>
      </c>
      <c r="B508" s="239">
        <v>507</v>
      </c>
      <c r="C508" s="86" t="s">
        <v>1180</v>
      </c>
      <c r="D508" s="241">
        <f>COUNTIF($C$1:$C508,C508)</f>
        <v>3</v>
      </c>
      <c r="E508" s="241" t="str">
        <f t="shared" si="27"/>
        <v>Favourite web sites3</v>
      </c>
      <c r="F508" s="86" t="s">
        <v>1185</v>
      </c>
      <c r="G508" s="242">
        <v>5.5669724770642193E-2</v>
      </c>
      <c r="H508" s="245">
        <v>99.038266104161622</v>
      </c>
    </row>
    <row r="509" spans="1:8">
      <c r="A509" s="86" t="str">
        <v>site_argos</v>
      </c>
      <c r="B509" s="239">
        <v>508</v>
      </c>
      <c r="C509" s="86" t="s">
        <v>1180</v>
      </c>
      <c r="D509" s="241">
        <f>COUNTIF($C$1:$C509,C509)</f>
        <v>4</v>
      </c>
      <c r="E509" s="241" t="str">
        <f t="shared" si="27"/>
        <v>Favourite web sites4</v>
      </c>
      <c r="F509" s="86" t="s">
        <v>1187</v>
      </c>
      <c r="G509" s="242">
        <v>0.14955963302752293</v>
      </c>
      <c r="H509" s="245">
        <v>107.56565740203602</v>
      </c>
    </row>
    <row r="510" spans="1:8">
      <c r="A510" s="86" t="str">
        <v>site_asos</v>
      </c>
      <c r="B510" s="239">
        <v>509</v>
      </c>
      <c r="C510" s="86" t="s">
        <v>1180</v>
      </c>
      <c r="D510" s="241">
        <f>COUNTIF($C$1:$C510,C510)</f>
        <v>5</v>
      </c>
      <c r="E510" s="241" t="str">
        <f t="shared" si="27"/>
        <v>Favourite web sites5</v>
      </c>
      <c r="F510" s="86" t="s">
        <v>1189</v>
      </c>
      <c r="G510" s="242">
        <v>7.178899082568807E-2</v>
      </c>
      <c r="H510" s="245">
        <v>94.759102072703726</v>
      </c>
    </row>
    <row r="511" spans="1:8">
      <c r="A511" s="86" t="str">
        <v>site_audible</v>
      </c>
      <c r="B511" s="239">
        <v>510</v>
      </c>
      <c r="C511" s="86" t="s">
        <v>1180</v>
      </c>
      <c r="D511" s="241">
        <f>COUNTIF($C$1:$C511,C511)</f>
        <v>6</v>
      </c>
      <c r="E511" s="241" t="str">
        <f t="shared" si="27"/>
        <v>Favourite web sites6</v>
      </c>
      <c r="F511" s="86" t="s">
        <v>1191</v>
      </c>
      <c r="G511" s="242">
        <v>3.0990825688073393E-2</v>
      </c>
      <c r="H511" s="245">
        <v>98.651481758976843</v>
      </c>
    </row>
    <row r="512" spans="1:8">
      <c r="A512" s="86" t="str">
        <v>site_autotrader</v>
      </c>
      <c r="B512" s="239">
        <v>511</v>
      </c>
      <c r="C512" s="86" t="s">
        <v>1180</v>
      </c>
      <c r="D512" s="241">
        <f>COUNTIF($C$1:$C512,C512)</f>
        <v>7</v>
      </c>
      <c r="E512" s="241" t="str">
        <f t="shared" si="27"/>
        <v>Favourite web sites7</v>
      </c>
      <c r="F512" s="86" t="s">
        <v>1193</v>
      </c>
      <c r="G512" s="242">
        <v>3.3678899082568804E-2</v>
      </c>
      <c r="H512" s="245">
        <v>97.309734048071476</v>
      </c>
    </row>
    <row r="513" spans="1:8">
      <c r="A513" s="86" t="str">
        <v>site_bbcgoodfood</v>
      </c>
      <c r="B513" s="239">
        <v>512</v>
      </c>
      <c r="C513" s="86" t="s">
        <v>1180</v>
      </c>
      <c r="D513" s="241">
        <f>COUNTIF($C$1:$C513,C513)</f>
        <v>8</v>
      </c>
      <c r="E513" s="241" t="str">
        <f t="shared" si="27"/>
        <v>Favourite web sites8</v>
      </c>
      <c r="F513" s="86" t="s">
        <v>1195</v>
      </c>
      <c r="G513" s="242">
        <v>0.10018348623853211</v>
      </c>
      <c r="H513" s="245">
        <v>94.932024544989986</v>
      </c>
    </row>
    <row r="514" spans="1:8">
      <c r="A514" s="86" t="str">
        <v>site_bbcnews</v>
      </c>
      <c r="B514" s="239">
        <v>513</v>
      </c>
      <c r="C514" s="86" t="s">
        <v>1180</v>
      </c>
      <c r="D514" s="241">
        <f>COUNTIF($C$1:$C514,C514)</f>
        <v>9</v>
      </c>
      <c r="E514" s="241" t="str">
        <f t="shared" si="27"/>
        <v>Favourite web sites9</v>
      </c>
      <c r="F514" s="86" t="s">
        <v>1197</v>
      </c>
      <c r="G514" s="242">
        <v>0.251</v>
      </c>
      <c r="H514" s="245">
        <v>89.623390175348916</v>
      </c>
    </row>
    <row r="515" spans="1:8">
      <c r="A515" s="86" t="str">
        <v>site_bbcsport</v>
      </c>
      <c r="B515" s="239">
        <v>514</v>
      </c>
      <c r="C515" s="86" t="s">
        <v>1180</v>
      </c>
      <c r="D515" s="241">
        <f>COUNTIF($C$1:$C515,C515)</f>
        <v>10</v>
      </c>
      <c r="E515" s="241" t="str">
        <f t="shared" ref="E515:E578" si="28">C515&amp;D515</f>
        <v>Favourite web sites10</v>
      </c>
      <c r="F515" s="86" t="s">
        <v>1199</v>
      </c>
      <c r="G515" s="242">
        <v>0.14853211009174311</v>
      </c>
      <c r="H515" s="245">
        <v>96.108530395974256</v>
      </c>
    </row>
    <row r="516" spans="1:8">
      <c r="A516" s="86" t="str">
        <v>site_bet365</v>
      </c>
      <c r="B516" s="239">
        <v>515</v>
      </c>
      <c r="C516" s="86" t="s">
        <v>1180</v>
      </c>
      <c r="D516" s="241">
        <f>COUNTIF($C$1:$C516,C516)</f>
        <v>11</v>
      </c>
      <c r="E516" s="241" t="str">
        <f t="shared" si="28"/>
        <v>Favourite web sites11</v>
      </c>
      <c r="F516" s="86" t="s">
        <v>1201</v>
      </c>
      <c r="G516" s="242">
        <v>2.5330275229357803E-2</v>
      </c>
      <c r="H516" s="245">
        <v>98.91678123078222</v>
      </c>
    </row>
    <row r="517" spans="1:8">
      <c r="A517" s="86" t="str">
        <v>site_bing</v>
      </c>
      <c r="B517" s="239">
        <v>516</v>
      </c>
      <c r="C517" s="86" t="s">
        <v>1180</v>
      </c>
      <c r="D517" s="241">
        <f>COUNTIF($C$1:$C517,C517)</f>
        <v>12</v>
      </c>
      <c r="E517" s="241" t="str">
        <f t="shared" si="28"/>
        <v>Favourite web sites12</v>
      </c>
      <c r="F517" s="86" t="s">
        <v>1203</v>
      </c>
      <c r="G517" s="242">
        <v>2.0064220183486234E-2</v>
      </c>
      <c r="H517" s="245">
        <v>99.190600065073454</v>
      </c>
    </row>
    <row r="518" spans="1:8">
      <c r="A518" s="86" t="str">
        <v>site_boots</v>
      </c>
      <c r="B518" s="239">
        <v>517</v>
      </c>
      <c r="C518" s="86" t="s">
        <v>1180</v>
      </c>
      <c r="D518" s="241">
        <f>COUNTIF($C$1:$C518,C518)</f>
        <v>13</v>
      </c>
      <c r="E518" s="241" t="str">
        <f t="shared" si="28"/>
        <v>Favourite web sites13</v>
      </c>
      <c r="F518" s="86" t="s">
        <v>1205</v>
      </c>
      <c r="G518" s="242">
        <v>0.10755045871559633</v>
      </c>
      <c r="H518" s="245">
        <v>99.76702566986134</v>
      </c>
    </row>
    <row r="519" spans="1:8">
      <c r="A519" s="86" t="str">
        <v>site_buzzfeed</v>
      </c>
      <c r="B519" s="239">
        <v>518</v>
      </c>
      <c r="C519" s="86" t="s">
        <v>1180</v>
      </c>
      <c r="D519" s="241">
        <f>COUNTIF($C$1:$C519,C519)</f>
        <v>14</v>
      </c>
      <c r="E519" s="241" t="str">
        <f t="shared" si="28"/>
        <v>Favourite web sites14</v>
      </c>
      <c r="F519" s="86" t="s">
        <v>1207</v>
      </c>
      <c r="G519" s="242">
        <v>3.4633027522935782E-2</v>
      </c>
      <c r="H519" s="245">
        <v>97.111122948851374</v>
      </c>
    </row>
    <row r="520" spans="1:8">
      <c r="A520" s="86" t="str">
        <v>site_carphonewarehouse</v>
      </c>
      <c r="B520" s="239">
        <v>519</v>
      </c>
      <c r="C520" s="86" t="s">
        <v>1180</v>
      </c>
      <c r="D520" s="241">
        <f>COUNTIF($C$1:$C520,C520)</f>
        <v>15</v>
      </c>
      <c r="E520" s="241" t="str">
        <f t="shared" si="28"/>
        <v>Favourite web sites15</v>
      </c>
      <c r="F520" s="86" t="s">
        <v>1209</v>
      </c>
      <c r="G520" s="242">
        <v>1.8055045871559636E-2</v>
      </c>
      <c r="H520" s="245">
        <v>100.64898514816363</v>
      </c>
    </row>
    <row r="521" spans="1:8">
      <c r="A521" s="86" t="str">
        <v>site_comparethemarket</v>
      </c>
      <c r="B521" s="239">
        <v>520</v>
      </c>
      <c r="C521" s="86" t="s">
        <v>1180</v>
      </c>
      <c r="D521" s="241">
        <f>COUNTIF($C$1:$C521,C521)</f>
        <v>16</v>
      </c>
      <c r="E521" s="241" t="str">
        <f t="shared" si="28"/>
        <v>Favourite web sites16</v>
      </c>
      <c r="F521" s="86" t="s">
        <v>1211</v>
      </c>
      <c r="G521" s="242">
        <v>6.5477064220183484E-2</v>
      </c>
      <c r="H521" s="245">
        <v>98.98919250923673</v>
      </c>
    </row>
    <row r="522" spans="1:8">
      <c r="A522" s="86" t="str">
        <v>site_confused</v>
      </c>
      <c r="B522" s="239">
        <v>521</v>
      </c>
      <c r="C522" s="86" t="s">
        <v>1180</v>
      </c>
      <c r="D522" s="241">
        <f>COUNTIF($C$1:$C522,C522)</f>
        <v>17</v>
      </c>
      <c r="E522" s="241" t="str">
        <f t="shared" si="28"/>
        <v>Favourite web sites17</v>
      </c>
      <c r="F522" s="86" t="s">
        <v>1213</v>
      </c>
      <c r="G522" s="242">
        <v>2.6972477064220183E-2</v>
      </c>
      <c r="H522" s="245">
        <v>100.11326227173274</v>
      </c>
    </row>
    <row r="523" spans="1:8">
      <c r="A523" s="86" t="str">
        <v>site_currys</v>
      </c>
      <c r="B523" s="239">
        <v>522</v>
      </c>
      <c r="C523" s="86" t="s">
        <v>1180</v>
      </c>
      <c r="D523" s="241">
        <f>COUNTIF($C$1:$C523,C523)</f>
        <v>18</v>
      </c>
      <c r="E523" s="241" t="str">
        <f t="shared" si="28"/>
        <v>Favourite web sites18</v>
      </c>
      <c r="F523" s="86" t="s">
        <v>1215</v>
      </c>
      <c r="G523" s="242">
        <v>6.3431192660550459E-2</v>
      </c>
      <c r="H523" s="245">
        <v>103.46413553949722</v>
      </c>
    </row>
    <row r="524" spans="1:8">
      <c r="A524" s="86" t="str">
        <v>site_digitalspy</v>
      </c>
      <c r="B524" s="239">
        <v>523</v>
      </c>
      <c r="C524" s="86" t="s">
        <v>1180</v>
      </c>
      <c r="D524" s="241">
        <f>COUNTIF($C$1:$C524,C524)</f>
        <v>19</v>
      </c>
      <c r="E524" s="241" t="str">
        <f t="shared" si="28"/>
        <v>Favourite web sites19</v>
      </c>
      <c r="F524" s="86" t="s">
        <v>1217</v>
      </c>
      <c r="G524" s="242">
        <v>2.1192660550458715E-2</v>
      </c>
      <c r="H524" s="245">
        <v>97.258984024285667</v>
      </c>
    </row>
    <row r="525" spans="1:8">
      <c r="A525" s="86" t="str">
        <v>site_direct</v>
      </c>
      <c r="B525" s="239">
        <v>524</v>
      </c>
      <c r="C525" s="86" t="s">
        <v>1180</v>
      </c>
      <c r="D525" s="241">
        <f>COUNTIF($C$1:$C525,C525)</f>
        <v>20</v>
      </c>
      <c r="E525" s="241" t="str">
        <f t="shared" si="28"/>
        <v>Favourite web sites20</v>
      </c>
      <c r="F525" s="86" t="s">
        <v>1219</v>
      </c>
      <c r="G525" s="242">
        <v>7.4045871559633047E-2</v>
      </c>
      <c r="H525" s="245">
        <v>101.44054729107734</v>
      </c>
    </row>
    <row r="526" spans="1:8">
      <c r="A526" s="86" t="str">
        <v>site_ebay</v>
      </c>
      <c r="B526" s="239">
        <v>525</v>
      </c>
      <c r="C526" s="86" t="s">
        <v>1180</v>
      </c>
      <c r="D526" s="241">
        <f>COUNTIF($C$1:$C526,C526)</f>
        <v>21</v>
      </c>
      <c r="E526" s="241" t="str">
        <f t="shared" si="28"/>
        <v>Favourite web sites21</v>
      </c>
      <c r="F526" s="86" t="s">
        <v>1221</v>
      </c>
      <c r="G526" s="242">
        <v>0.30180733944954125</v>
      </c>
      <c r="H526" s="245">
        <v>101.70446086633864</v>
      </c>
    </row>
    <row r="527" spans="1:8">
      <c r="A527" s="86" t="str">
        <v>site_etsy</v>
      </c>
      <c r="B527" s="239">
        <v>526</v>
      </c>
      <c r="C527" s="86" t="s">
        <v>1180</v>
      </c>
      <c r="D527" s="241">
        <f>COUNTIF($C$1:$C527,C527)</f>
        <v>22</v>
      </c>
      <c r="E527" s="241" t="str">
        <f t="shared" si="28"/>
        <v>Favourite web sites22</v>
      </c>
      <c r="F527" s="86" t="s">
        <v>1223</v>
      </c>
      <c r="G527" s="242">
        <v>6.3394495412844032E-2</v>
      </c>
      <c r="H527" s="245">
        <v>93.794250209929174</v>
      </c>
    </row>
    <row r="528" spans="1:8">
      <c r="A528" s="86" t="str">
        <v>site_expedia</v>
      </c>
      <c r="B528" s="239">
        <v>527</v>
      </c>
      <c r="C528" s="86" t="s">
        <v>1180</v>
      </c>
      <c r="D528" s="241">
        <f>COUNTIF($C$1:$C528,C528)</f>
        <v>23</v>
      </c>
      <c r="E528" s="241" t="str">
        <f t="shared" si="28"/>
        <v>Favourite web sites23</v>
      </c>
      <c r="F528" s="86" t="s">
        <v>1225</v>
      </c>
      <c r="G528" s="242">
        <v>4.1761467889908255E-2</v>
      </c>
      <c r="H528" s="245">
        <v>102.30487856693991</v>
      </c>
    </row>
    <row r="529" spans="1:8">
      <c r="A529" s="86" t="str">
        <v>site_freecycle</v>
      </c>
      <c r="B529" s="239">
        <v>528</v>
      </c>
      <c r="C529" s="86" t="s">
        <v>1180</v>
      </c>
      <c r="D529" s="241">
        <f>COUNTIF($C$1:$C529,C529)</f>
        <v>24</v>
      </c>
      <c r="E529" s="241" t="str">
        <f t="shared" si="28"/>
        <v>Favourite web sites24</v>
      </c>
      <c r="F529" s="86" t="s">
        <v>1227</v>
      </c>
      <c r="G529" s="242">
        <v>2.5862385321100922E-2</v>
      </c>
      <c r="H529" s="245">
        <v>96.513386581650252</v>
      </c>
    </row>
    <row r="530" spans="1:8">
      <c r="A530" s="86" t="str">
        <v>site_game</v>
      </c>
      <c r="B530" s="239">
        <v>529</v>
      </c>
      <c r="C530" s="86" t="s">
        <v>1180</v>
      </c>
      <c r="D530" s="241">
        <f>COUNTIF($C$1:$C530,C530)</f>
        <v>25</v>
      </c>
      <c r="E530" s="241" t="str">
        <f t="shared" si="28"/>
        <v>Favourite web sites25</v>
      </c>
      <c r="F530" s="86" t="s">
        <v>1229</v>
      </c>
      <c r="G530" s="242">
        <v>3.3293577981651383E-2</v>
      </c>
      <c r="H530" s="245">
        <v>109.15258334955109</v>
      </c>
    </row>
    <row r="531" spans="1:8">
      <c r="A531" s="86" t="str">
        <v>site_gmail</v>
      </c>
      <c r="B531" s="239">
        <v>530</v>
      </c>
      <c r="C531" s="86" t="s">
        <v>1180</v>
      </c>
      <c r="D531" s="241">
        <f>COUNTIF($C$1:$C531,C531)</f>
        <v>26</v>
      </c>
      <c r="E531" s="241" t="str">
        <f t="shared" si="28"/>
        <v>Favourite web sites26</v>
      </c>
      <c r="F531" s="86" t="s">
        <v>1231</v>
      </c>
      <c r="G531" s="242">
        <v>0.23665137614678897</v>
      </c>
      <c r="H531" s="245">
        <v>98.208778939393127</v>
      </c>
    </row>
    <row r="532" spans="1:8">
      <c r="A532" s="86" t="str">
        <v>site_google</v>
      </c>
      <c r="B532" s="239">
        <v>531</v>
      </c>
      <c r="C532" s="86" t="s">
        <v>1180</v>
      </c>
      <c r="D532" s="241">
        <f>COUNTIF($C$1:$C532,C532)</f>
        <v>27</v>
      </c>
      <c r="E532" s="241" t="str">
        <f t="shared" si="28"/>
        <v>Favourite web sites27</v>
      </c>
      <c r="F532" s="86" t="s">
        <v>1233</v>
      </c>
      <c r="G532" s="242">
        <v>0.39818348623853211</v>
      </c>
      <c r="H532" s="245">
        <v>97.405418400286578</v>
      </c>
    </row>
    <row r="533" spans="1:8">
      <c r="A533" s="86" t="str">
        <v>site_groupon</v>
      </c>
      <c r="B533" s="239">
        <v>532</v>
      </c>
      <c r="C533" s="86" t="s">
        <v>1180</v>
      </c>
      <c r="D533" s="241">
        <f>COUNTIF($C$1:$C533,C533)</f>
        <v>28</v>
      </c>
      <c r="E533" s="241" t="str">
        <f t="shared" si="28"/>
        <v>Favourite web sites28</v>
      </c>
      <c r="F533" s="86" t="s">
        <v>1235</v>
      </c>
      <c r="G533" s="242">
        <v>7.2880733944954118E-2</v>
      </c>
      <c r="H533" s="245">
        <v>101.27061597964304</v>
      </c>
    </row>
    <row r="534" spans="1:8">
      <c r="A534" s="86" t="str">
        <v>site_gumtree</v>
      </c>
      <c r="B534" s="239">
        <v>533</v>
      </c>
      <c r="C534" s="86" t="s">
        <v>1180</v>
      </c>
      <c r="D534" s="241">
        <f>COUNTIF($C$1:$C534,C534)</f>
        <v>29</v>
      </c>
      <c r="E534" s="241" t="str">
        <f t="shared" si="28"/>
        <v>Favourite web sites29</v>
      </c>
      <c r="F534" s="86" t="s">
        <v>1237</v>
      </c>
      <c r="G534" s="242">
        <v>6.8954128440366969E-2</v>
      </c>
      <c r="H534" s="245">
        <v>103.06179001367113</v>
      </c>
    </row>
    <row r="535" spans="1:8">
      <c r="A535" s="86" t="str">
        <v>site_healthline</v>
      </c>
      <c r="B535" s="239">
        <v>534</v>
      </c>
      <c r="C535" s="86" t="s">
        <v>1180</v>
      </c>
      <c r="D535" s="241">
        <f>COUNTIF($C$1:$C535,C535)</f>
        <v>30</v>
      </c>
      <c r="E535" s="241" t="str">
        <f t="shared" si="28"/>
        <v>Favourite web sites30</v>
      </c>
      <c r="F535" s="86" t="s">
        <v>1239</v>
      </c>
      <c r="G535" s="242">
        <v>1.0577981651376149E-2</v>
      </c>
      <c r="H535" s="245">
        <v>96.281625104329279</v>
      </c>
    </row>
    <row r="536" spans="1:8">
      <c r="A536" s="86" t="str">
        <v>site_hotels</v>
      </c>
      <c r="B536" s="239">
        <v>535</v>
      </c>
      <c r="C536" s="86" t="s">
        <v>1180</v>
      </c>
      <c r="D536" s="241">
        <f>COUNTIF($C$1:$C536,C536)</f>
        <v>31</v>
      </c>
      <c r="E536" s="241" t="str">
        <f t="shared" si="28"/>
        <v>Favourite web sites31</v>
      </c>
      <c r="F536" s="86" t="s">
        <v>1241</v>
      </c>
      <c r="G536" s="242">
        <v>3.74954128440367E-2</v>
      </c>
      <c r="H536" s="245">
        <v>98.901917911531811</v>
      </c>
    </row>
    <row r="537" spans="1:8">
      <c r="A537" s="86" t="str">
        <v>site_hotukdeals</v>
      </c>
      <c r="B537" s="239">
        <v>536</v>
      </c>
      <c r="C537" s="86" t="s">
        <v>1180</v>
      </c>
      <c r="D537" s="241">
        <f>COUNTIF($C$1:$C537,C537)</f>
        <v>32</v>
      </c>
      <c r="E537" s="241" t="str">
        <f t="shared" si="28"/>
        <v>Favourite web sites32</v>
      </c>
      <c r="F537" s="86" t="s">
        <v>1243</v>
      </c>
      <c r="G537" s="242">
        <v>4.4211009174311929E-2</v>
      </c>
      <c r="H537" s="245">
        <v>99.302243667224303</v>
      </c>
    </row>
    <row r="538" spans="1:8">
      <c r="A538" s="86" t="str">
        <v>site_huffingtonpost</v>
      </c>
      <c r="B538" s="239">
        <v>537</v>
      </c>
      <c r="C538" s="86" t="s">
        <v>1180</v>
      </c>
      <c r="D538" s="241">
        <f>COUNTIF($C$1:$C538,C538)</f>
        <v>33</v>
      </c>
      <c r="E538" s="241" t="str">
        <f t="shared" si="28"/>
        <v>Favourite web sites33</v>
      </c>
      <c r="F538" s="86" t="s">
        <v>1245</v>
      </c>
      <c r="G538" s="242">
        <v>2.4926605504587158E-2</v>
      </c>
      <c r="H538" s="245">
        <v>98.23624547952079</v>
      </c>
    </row>
    <row r="539" spans="1:8">
      <c r="A539" s="86" t="str">
        <v>site_hungryhouse</v>
      </c>
      <c r="B539" s="239">
        <v>538</v>
      </c>
      <c r="C539" s="86" t="s">
        <v>1180</v>
      </c>
      <c r="D539" s="241">
        <f>COUNTIF($C$1:$C539,C539)</f>
        <v>34</v>
      </c>
      <c r="E539" s="241" t="str">
        <f t="shared" si="28"/>
        <v>Favourite web sites34</v>
      </c>
      <c r="F539" s="86" t="s">
        <v>1247</v>
      </c>
      <c r="G539" s="242">
        <v>1.3559633027522933E-2</v>
      </c>
      <c r="H539" s="245">
        <v>106.16608781423619</v>
      </c>
    </row>
    <row r="540" spans="1:8">
      <c r="A540" s="86" t="str">
        <v>site_ikea</v>
      </c>
      <c r="B540" s="239">
        <v>539</v>
      </c>
      <c r="C540" s="86" t="s">
        <v>1180</v>
      </c>
      <c r="D540" s="241">
        <f>COUNTIF($C$1:$C540,C540)</f>
        <v>35</v>
      </c>
      <c r="E540" s="241" t="str">
        <f t="shared" si="28"/>
        <v>Favourite web sites35</v>
      </c>
      <c r="F540" s="86" t="s">
        <v>1249</v>
      </c>
      <c r="G540" s="242">
        <v>7.6321100917431189E-2</v>
      </c>
      <c r="H540" s="245">
        <v>97.153059253518677</v>
      </c>
    </row>
    <row r="541" spans="1:8">
      <c r="A541" s="86" t="str">
        <v>site_imdb</v>
      </c>
      <c r="B541" s="239">
        <v>540</v>
      </c>
      <c r="C541" s="86" t="s">
        <v>1180</v>
      </c>
      <c r="D541" s="241">
        <f>COUNTIF($C$1:$C541,C541)</f>
        <v>36</v>
      </c>
      <c r="E541" s="241" t="str">
        <f t="shared" si="28"/>
        <v>Favourite web sites36</v>
      </c>
      <c r="F541" s="86" t="s">
        <v>1251</v>
      </c>
      <c r="G541" s="242">
        <v>5.3779816513761472E-2</v>
      </c>
      <c r="H541" s="245">
        <v>101.84332354800783</v>
      </c>
    </row>
    <row r="542" spans="1:8">
      <c r="A542" s="86" t="str">
        <v>site_jamieoliver</v>
      </c>
      <c r="B542" s="239">
        <v>541</v>
      </c>
      <c r="C542" s="86" t="s">
        <v>1180</v>
      </c>
      <c r="D542" s="241">
        <f>COUNTIF($C$1:$C542,C542)</f>
        <v>37</v>
      </c>
      <c r="E542" s="241" t="str">
        <f t="shared" si="28"/>
        <v>Favourite web sites37</v>
      </c>
      <c r="F542" s="86" t="s">
        <v>1253</v>
      </c>
      <c r="G542" s="242">
        <v>1.9422018348623855E-2</v>
      </c>
      <c r="H542" s="245">
        <v>94.210205816290454</v>
      </c>
    </row>
    <row r="543" spans="1:8">
      <c r="A543" s="86" t="str">
        <v>site_johnlewis</v>
      </c>
      <c r="B543" s="239">
        <v>542</v>
      </c>
      <c r="C543" s="86" t="s">
        <v>1180</v>
      </c>
      <c r="D543" s="241">
        <f>COUNTIF($C$1:$C543,C543)</f>
        <v>38</v>
      </c>
      <c r="E543" s="241" t="str">
        <f t="shared" si="28"/>
        <v>Favourite web sites38</v>
      </c>
      <c r="F543" s="86" t="s">
        <v>1255</v>
      </c>
      <c r="G543" s="242">
        <v>6.8816513761467898E-2</v>
      </c>
      <c r="H543" s="245">
        <v>83.081317818003072</v>
      </c>
    </row>
    <row r="544" spans="1:8">
      <c r="A544" s="86" t="str">
        <v>site_justeat</v>
      </c>
      <c r="B544" s="239">
        <v>543</v>
      </c>
      <c r="C544" s="86" t="s">
        <v>1180</v>
      </c>
      <c r="D544" s="241">
        <f>COUNTIF($C$1:$C544,C544)</f>
        <v>39</v>
      </c>
      <c r="E544" s="241" t="str">
        <f t="shared" si="28"/>
        <v>Favourite web sites39</v>
      </c>
      <c r="F544" s="86" t="s">
        <v>1257</v>
      </c>
      <c r="G544" s="242">
        <v>0.1235596330275229</v>
      </c>
      <c r="H544" s="245">
        <v>111.21841285955587</v>
      </c>
    </row>
    <row r="545" spans="1:8">
      <c r="A545" s="86" t="str">
        <v>site_lastminute</v>
      </c>
      <c r="B545" s="239">
        <v>544</v>
      </c>
      <c r="C545" s="86" t="s">
        <v>1180</v>
      </c>
      <c r="D545" s="241">
        <f>COUNTIF($C$1:$C545,C545)</f>
        <v>40</v>
      </c>
      <c r="E545" s="241" t="str">
        <f t="shared" si="28"/>
        <v>Favourite web sites40</v>
      </c>
      <c r="F545" s="86" t="s">
        <v>1259</v>
      </c>
      <c r="G545" s="242">
        <v>2.8972477064220178E-2</v>
      </c>
      <c r="H545" s="245">
        <v>97.773246005342955</v>
      </c>
    </row>
    <row r="546" spans="1:8">
      <c r="A546" s="86" t="str">
        <v>site_marksandspencer</v>
      </c>
      <c r="B546" s="239">
        <v>545</v>
      </c>
      <c r="C546" s="86" t="s">
        <v>1180</v>
      </c>
      <c r="D546" s="241">
        <f>COUNTIF($C$1:$C546,C546)</f>
        <v>41</v>
      </c>
      <c r="E546" s="241" t="str">
        <f t="shared" si="28"/>
        <v>Favourite web sites41</v>
      </c>
      <c r="F546" s="86" t="s">
        <v>1261</v>
      </c>
      <c r="G546" s="242">
        <v>0.1029816513761468</v>
      </c>
      <c r="H546" s="245">
        <v>86.832768202168566</v>
      </c>
    </row>
    <row r="547" spans="1:8">
      <c r="A547" s="86" t="str">
        <v>site_microsoft</v>
      </c>
      <c r="B547" s="239">
        <v>546</v>
      </c>
      <c r="C547" s="86" t="s">
        <v>1180</v>
      </c>
      <c r="D547" s="241">
        <f>COUNTIF($C$1:$C547,C547)</f>
        <v>42</v>
      </c>
      <c r="E547" s="241" t="str">
        <f t="shared" si="28"/>
        <v>Favourite web sites42</v>
      </c>
      <c r="F547" s="86" t="s">
        <v>1263</v>
      </c>
      <c r="G547" s="242">
        <v>8.132110091743118E-2</v>
      </c>
      <c r="H547" s="245">
        <v>97.466163891108366</v>
      </c>
    </row>
    <row r="548" spans="1:8">
      <c r="A548" s="86" t="str">
        <v>site_moneysavingexpert</v>
      </c>
      <c r="B548" s="239">
        <v>547</v>
      </c>
      <c r="C548" s="86" t="s">
        <v>1180</v>
      </c>
      <c r="D548" s="241">
        <f>COUNTIF($C$1:$C548,C548)</f>
        <v>43</v>
      </c>
      <c r="E548" s="241" t="str">
        <f t="shared" si="28"/>
        <v>Favourite web sites43</v>
      </c>
      <c r="F548" s="86" t="s">
        <v>1265</v>
      </c>
      <c r="G548" s="242">
        <v>0.15307339449541285</v>
      </c>
      <c r="H548" s="245">
        <v>91.452712727086578</v>
      </c>
    </row>
    <row r="549" spans="1:8">
      <c r="A549" s="86" t="str">
        <v>site_moneysupermarket</v>
      </c>
      <c r="B549" s="239">
        <v>548</v>
      </c>
      <c r="C549" s="86" t="s">
        <v>1180</v>
      </c>
      <c r="D549" s="241">
        <f>COUNTIF($C$1:$C549,C549)</f>
        <v>44</v>
      </c>
      <c r="E549" s="241" t="str">
        <f t="shared" si="28"/>
        <v>Favourite web sites44</v>
      </c>
      <c r="F549" s="86" t="s">
        <v>1267</v>
      </c>
      <c r="G549" s="242">
        <v>7.2788990825688071E-2</v>
      </c>
      <c r="H549" s="245">
        <v>95.453477082541767</v>
      </c>
    </row>
    <row r="550" spans="1:8">
      <c r="A550" s="86" t="str">
        <v>site_msn</v>
      </c>
      <c r="B550" s="239">
        <v>549</v>
      </c>
      <c r="C550" s="86" t="s">
        <v>1180</v>
      </c>
      <c r="D550" s="241">
        <f>COUNTIF($C$1:$C550,C550)</f>
        <v>45</v>
      </c>
      <c r="E550" s="241" t="str">
        <f t="shared" si="28"/>
        <v>Favourite web sites45</v>
      </c>
      <c r="F550" s="86" t="s">
        <v>1269</v>
      </c>
      <c r="G550" s="242">
        <v>3.3779816513761468E-2</v>
      </c>
      <c r="H550" s="245">
        <v>101.27894356950233</v>
      </c>
    </row>
    <row r="551" spans="1:8">
      <c r="A551" s="86" t="str">
        <v>site_mumsnet</v>
      </c>
      <c r="B551" s="239">
        <v>550</v>
      </c>
      <c r="C551" s="86" t="s">
        <v>1180</v>
      </c>
      <c r="D551" s="241">
        <f>COUNTIF($C$1:$C551,C551)</f>
        <v>46</v>
      </c>
      <c r="E551" s="241" t="str">
        <f t="shared" si="28"/>
        <v>Favourite web sites46</v>
      </c>
      <c r="F551" s="86" t="s">
        <v>1271</v>
      </c>
      <c r="G551" s="242">
        <v>1.915596330275229E-2</v>
      </c>
      <c r="H551" s="245">
        <v>97.870730581832404</v>
      </c>
    </row>
    <row r="552" spans="1:8">
      <c r="A552" s="86" t="str">
        <v>site_nationallottery</v>
      </c>
      <c r="B552" s="239">
        <v>551</v>
      </c>
      <c r="C552" s="86" t="s">
        <v>1180</v>
      </c>
      <c r="D552" s="241">
        <f>COUNTIF($C$1:$C552,C552)</f>
        <v>47</v>
      </c>
      <c r="E552" s="241" t="str">
        <f t="shared" si="28"/>
        <v>Favourite web sites47</v>
      </c>
      <c r="F552" s="86" t="s">
        <v>1273</v>
      </c>
      <c r="G552" s="242">
        <v>0.10520183486238532</v>
      </c>
      <c r="H552" s="245">
        <v>98.335574086200268</v>
      </c>
    </row>
    <row r="553" spans="1:8">
      <c r="A553" s="86" t="str">
        <v>site_nationalrail</v>
      </c>
      <c r="B553" s="239">
        <v>552</v>
      </c>
      <c r="C553" s="86" t="s">
        <v>1180</v>
      </c>
      <c r="D553" s="241">
        <f>COUNTIF($C$1:$C553,C553)</f>
        <v>48</v>
      </c>
      <c r="E553" s="241" t="str">
        <f t="shared" si="28"/>
        <v>Favourite web sites48</v>
      </c>
      <c r="F553" s="86" t="s">
        <v>1275</v>
      </c>
      <c r="G553" s="242">
        <v>5.1972477064220174E-2</v>
      </c>
      <c r="H553" s="245">
        <v>95.311062734348056</v>
      </c>
    </row>
    <row r="554" spans="1:8">
      <c r="A554" s="86" t="str">
        <v>site_netnums</v>
      </c>
      <c r="B554" s="239">
        <v>553</v>
      </c>
      <c r="C554" s="86" t="s">
        <v>1180</v>
      </c>
      <c r="D554" s="241">
        <f>COUNTIF($C$1:$C554,C554)</f>
        <v>49</v>
      </c>
      <c r="E554" s="241" t="str">
        <f t="shared" si="28"/>
        <v>Favourite web sites49</v>
      </c>
      <c r="F554" s="86" t="s">
        <v>1277</v>
      </c>
      <c r="G554" s="242">
        <v>1.5660550458715592E-2</v>
      </c>
      <c r="H554" s="245">
        <v>104.08576698069129</v>
      </c>
    </row>
    <row r="555" spans="1:8">
      <c r="A555" s="86" t="str">
        <v>site_nhs</v>
      </c>
      <c r="B555" s="239">
        <v>554</v>
      </c>
      <c r="C555" s="86" t="s">
        <v>1180</v>
      </c>
      <c r="D555" s="241">
        <f>COUNTIF($C$1:$C555,C555)</f>
        <v>50</v>
      </c>
      <c r="E555" s="241" t="str">
        <f t="shared" si="28"/>
        <v>Favourite web sites50</v>
      </c>
      <c r="F555" s="86" t="s">
        <v>1279</v>
      </c>
      <c r="G555" s="242">
        <v>6.5541284403669714E-2</v>
      </c>
      <c r="H555" s="245">
        <v>102.06330126672285</v>
      </c>
    </row>
    <row r="556" spans="1:8">
      <c r="A556" s="86" t="str">
        <v>site_notonthehighstreet</v>
      </c>
      <c r="B556" s="239">
        <v>555</v>
      </c>
      <c r="C556" s="86" t="s">
        <v>1180</v>
      </c>
      <c r="D556" s="241">
        <f>COUNTIF($C$1:$C556,C556)</f>
        <v>51</v>
      </c>
      <c r="E556" s="241" t="str">
        <f t="shared" si="28"/>
        <v>Favourite web sites51</v>
      </c>
      <c r="F556" s="86" t="s">
        <v>1281</v>
      </c>
      <c r="G556" s="242">
        <v>4.3660550458715593E-2</v>
      </c>
      <c r="H556" s="245">
        <v>96.968783373595969</v>
      </c>
    </row>
    <row r="557" spans="1:8">
      <c r="A557" s="86" t="str">
        <v>site_premierleague</v>
      </c>
      <c r="B557" s="239">
        <v>556</v>
      </c>
      <c r="C557" s="86" t="s">
        <v>1180</v>
      </c>
      <c r="D557" s="241">
        <f>COUNTIF($C$1:$C557,C557)</f>
        <v>52</v>
      </c>
      <c r="E557" s="241" t="str">
        <f t="shared" si="28"/>
        <v>Favourite web sites52</v>
      </c>
      <c r="F557" s="86" t="s">
        <v>1283</v>
      </c>
      <c r="G557" s="242">
        <v>5.9623853211009166E-2</v>
      </c>
      <c r="H557" s="245">
        <v>103.34358595811035</v>
      </c>
    </row>
    <row r="558" spans="1:8">
      <c r="A558" s="86" t="str">
        <v>site_quidco</v>
      </c>
      <c r="B558" s="239">
        <v>557</v>
      </c>
      <c r="C558" s="86" t="s">
        <v>1180</v>
      </c>
      <c r="D558" s="241">
        <f>COUNTIF($C$1:$C558,C558)</f>
        <v>53</v>
      </c>
      <c r="E558" s="241" t="str">
        <f t="shared" si="28"/>
        <v>Favourite web sites53</v>
      </c>
      <c r="F558" s="86" t="s">
        <v>1285</v>
      </c>
      <c r="G558" s="242">
        <v>3.3798165137614682E-2</v>
      </c>
      <c r="H558" s="245">
        <v>94.640580146929238</v>
      </c>
    </row>
    <row r="559" spans="1:8">
      <c r="A559" s="86" t="str">
        <v>site_quora</v>
      </c>
      <c r="B559" s="239">
        <v>558</v>
      </c>
      <c r="C559" s="86" t="s">
        <v>1180</v>
      </c>
      <c r="D559" s="241">
        <f>COUNTIF($C$1:$C559,C559)</f>
        <v>54</v>
      </c>
      <c r="E559" s="241" t="str">
        <f t="shared" si="28"/>
        <v>Favourite web sites54</v>
      </c>
      <c r="F559" s="86" t="s">
        <v>1287</v>
      </c>
      <c r="G559" s="242">
        <v>1.8275229357798167E-2</v>
      </c>
      <c r="H559" s="245">
        <v>98.251542065615482</v>
      </c>
    </row>
    <row r="560" spans="1:8">
      <c r="A560" s="86" t="str">
        <v>site_rightmove</v>
      </c>
      <c r="B560" s="239">
        <v>559</v>
      </c>
      <c r="C560" s="86" t="s">
        <v>1180</v>
      </c>
      <c r="D560" s="241">
        <f>COUNTIF($C$1:$C560,C560)</f>
        <v>55</v>
      </c>
      <c r="E560" s="241" t="str">
        <f t="shared" si="28"/>
        <v>Favourite web sites55</v>
      </c>
      <c r="F560" s="86" t="s">
        <v>1289</v>
      </c>
      <c r="G560" s="242">
        <v>6.8211009174311915E-2</v>
      </c>
      <c r="H560" s="245">
        <v>84.135780083466059</v>
      </c>
    </row>
    <row r="561" spans="1:8">
      <c r="A561" s="86" t="str">
        <v>site_santander</v>
      </c>
      <c r="B561" s="239">
        <v>560</v>
      </c>
      <c r="C561" s="86" t="s">
        <v>1180</v>
      </c>
      <c r="D561" s="241">
        <f>COUNTIF($C$1:$C561,C561)</f>
        <v>56</v>
      </c>
      <c r="E561" s="241" t="str">
        <f t="shared" si="28"/>
        <v>Favourite web sites56</v>
      </c>
      <c r="F561" s="86" t="s">
        <v>1291</v>
      </c>
      <c r="G561" s="242">
        <v>6.604587155963304E-2</v>
      </c>
      <c r="H561" s="245">
        <v>95.938559810916288</v>
      </c>
    </row>
    <row r="562" spans="1:8">
      <c r="A562" s="86" t="str">
        <v>site_selfridges</v>
      </c>
      <c r="B562" s="239">
        <v>561</v>
      </c>
      <c r="C562" s="86" t="s">
        <v>1180</v>
      </c>
      <c r="D562" s="241">
        <f>COUNTIF($C$1:$C562,C562)</f>
        <v>57</v>
      </c>
      <c r="E562" s="241" t="str">
        <f t="shared" si="28"/>
        <v>Favourite web sites57</v>
      </c>
      <c r="F562" s="86" t="s">
        <v>1293</v>
      </c>
      <c r="G562" s="242">
        <v>1.9899082568807337E-2</v>
      </c>
      <c r="H562" s="245">
        <v>100.28658256762407</v>
      </c>
    </row>
    <row r="563" spans="1:8">
      <c r="A563" s="86" t="str">
        <v>site_skynews</v>
      </c>
      <c r="B563" s="239">
        <v>562</v>
      </c>
      <c r="C563" s="86" t="s">
        <v>1180</v>
      </c>
      <c r="D563" s="241">
        <f>COUNTIF($C$1:$C563,C563)</f>
        <v>58</v>
      </c>
      <c r="E563" s="241" t="str">
        <f t="shared" si="28"/>
        <v>Favourite web sites58</v>
      </c>
      <c r="F563" s="86" t="s">
        <v>1295</v>
      </c>
      <c r="G563" s="242">
        <v>8.6412844036697231E-2</v>
      </c>
      <c r="H563" s="245">
        <v>99.389064490772569</v>
      </c>
    </row>
    <row r="564" spans="1:8">
      <c r="A564" s="86" t="str">
        <v>site_skysports</v>
      </c>
      <c r="B564" s="239">
        <v>563</v>
      </c>
      <c r="C564" s="86" t="s">
        <v>1180</v>
      </c>
      <c r="D564" s="241">
        <f>COUNTIF($C$1:$C564,C564)</f>
        <v>59</v>
      </c>
      <c r="E564" s="241" t="str">
        <f t="shared" si="28"/>
        <v>Favourite web sites59</v>
      </c>
      <c r="F564" s="86" t="s">
        <v>1297</v>
      </c>
      <c r="G564" s="242">
        <v>9.6110091743119255E-2</v>
      </c>
      <c r="H564" s="245">
        <v>103.57617767180061</v>
      </c>
    </row>
    <row r="565" spans="1:8">
      <c r="A565" s="86" t="str">
        <v>site_soundcloud</v>
      </c>
      <c r="B565" s="239">
        <v>564</v>
      </c>
      <c r="C565" s="86" t="s">
        <v>1180</v>
      </c>
      <c r="D565" s="241">
        <f>COUNTIF($C$1:$C565,C565)</f>
        <v>60</v>
      </c>
      <c r="E565" s="241" t="str">
        <f t="shared" si="28"/>
        <v>Favourite web sites60</v>
      </c>
      <c r="F565" s="86" t="s">
        <v>1299</v>
      </c>
      <c r="G565" s="242">
        <v>2.8963302752293574E-2</v>
      </c>
      <c r="H565" s="245">
        <v>102.34235477827684</v>
      </c>
    </row>
    <row r="566" spans="1:8">
      <c r="A566" s="86" t="str">
        <v>site_spotify</v>
      </c>
      <c r="B566" s="239">
        <v>565</v>
      </c>
      <c r="C566" s="86" t="s">
        <v>1180</v>
      </c>
      <c r="D566" s="241">
        <f>COUNTIF($C$1:$C566,C566)</f>
        <v>61</v>
      </c>
      <c r="E566" s="241" t="str">
        <f t="shared" si="28"/>
        <v>Favourite web sites61</v>
      </c>
      <c r="F566" s="86" t="s">
        <v>1301</v>
      </c>
      <c r="G566" s="242">
        <v>0.17090825688073391</v>
      </c>
      <c r="H566" s="245">
        <v>98.131551469746114</v>
      </c>
    </row>
    <row r="567" spans="1:8">
      <c r="A567" s="86" t="str">
        <v>site_tesco</v>
      </c>
      <c r="B567" s="239">
        <v>566</v>
      </c>
      <c r="C567" s="86" t="s">
        <v>1180</v>
      </c>
      <c r="D567" s="241">
        <f>COUNTIF($C$1:$C567,C567)</f>
        <v>62</v>
      </c>
      <c r="E567" s="241" t="str">
        <f t="shared" si="28"/>
        <v>Favourite web sites62</v>
      </c>
      <c r="F567" s="86" t="s">
        <v>1303</v>
      </c>
      <c r="G567" s="242">
        <v>0.14899082568807334</v>
      </c>
      <c r="H567" s="245">
        <v>100.77472656143023</v>
      </c>
    </row>
    <row r="568" spans="1:8">
      <c r="A568" s="86" t="str">
        <v>site_theladbible</v>
      </c>
      <c r="B568" s="239">
        <v>567</v>
      </c>
      <c r="C568" s="86" t="s">
        <v>1180</v>
      </c>
      <c r="D568" s="241">
        <f>COUNTIF($C$1:$C568,C568)</f>
        <v>63</v>
      </c>
      <c r="E568" s="241" t="str">
        <f t="shared" si="28"/>
        <v>Favourite web sites63</v>
      </c>
      <c r="F568" s="86" t="s">
        <v>1305</v>
      </c>
      <c r="G568" s="242">
        <v>3.6256880733944952E-2</v>
      </c>
      <c r="H568" s="245">
        <v>104.50670937917199</v>
      </c>
    </row>
    <row r="569" spans="1:8">
      <c r="A569" s="86" t="str">
        <v>site_ticketmaster</v>
      </c>
      <c r="B569" s="239">
        <v>568</v>
      </c>
      <c r="C569" s="86" t="s">
        <v>1180</v>
      </c>
      <c r="D569" s="241">
        <f>COUNTIF($C$1:$C569,C569)</f>
        <v>64</v>
      </c>
      <c r="E569" s="241" t="str">
        <f t="shared" si="28"/>
        <v>Favourite web sites64</v>
      </c>
      <c r="F569" s="86" t="s">
        <v>1307</v>
      </c>
      <c r="G569" s="242">
        <v>3.354128440366972E-2</v>
      </c>
      <c r="H569" s="245">
        <v>101.09339423186125</v>
      </c>
    </row>
    <row r="570" spans="1:8">
      <c r="A570" s="86" t="str">
        <v>site_topshop</v>
      </c>
      <c r="B570" s="239">
        <v>569</v>
      </c>
      <c r="C570" s="86" t="s">
        <v>1180</v>
      </c>
      <c r="D570" s="241">
        <f>COUNTIF($C$1:$C570,C570)</f>
        <v>65</v>
      </c>
      <c r="E570" s="241" t="str">
        <f t="shared" si="28"/>
        <v>Favourite web sites65</v>
      </c>
      <c r="F570" s="86" t="s">
        <v>1309</v>
      </c>
      <c r="G570" s="242">
        <v>3.0412844036697247E-2</v>
      </c>
      <c r="H570" s="245">
        <v>98.721353570202382</v>
      </c>
    </row>
    <row r="571" spans="1:8">
      <c r="A571" s="86" t="str">
        <v>site_tripadvisor</v>
      </c>
      <c r="B571" s="239">
        <v>570</v>
      </c>
      <c r="C571" s="86" t="s">
        <v>1180</v>
      </c>
      <c r="D571" s="241">
        <f>COUNTIF($C$1:$C571,C571)</f>
        <v>66</v>
      </c>
      <c r="E571" s="241" t="str">
        <f t="shared" si="28"/>
        <v>Favourite web sites66</v>
      </c>
      <c r="F571" s="86" t="s">
        <v>1311</v>
      </c>
      <c r="G571" s="242">
        <v>0.10002752293577981</v>
      </c>
      <c r="H571" s="245">
        <v>92.929526907499252</v>
      </c>
    </row>
    <row r="572" spans="1:8">
      <c r="A572" s="86" t="str">
        <v>site_trivago</v>
      </c>
      <c r="B572" s="239">
        <v>571</v>
      </c>
      <c r="C572" s="86" t="s">
        <v>1180</v>
      </c>
      <c r="D572" s="241">
        <f>COUNTIF($C$1:$C572,C572)</f>
        <v>67</v>
      </c>
      <c r="E572" s="241" t="str">
        <f t="shared" si="28"/>
        <v>Favourite web sites67</v>
      </c>
      <c r="F572" s="86" t="s">
        <v>1313</v>
      </c>
      <c r="G572" s="242">
        <v>3.4917431192660553E-2</v>
      </c>
      <c r="H572" s="245">
        <v>100.51768297275491</v>
      </c>
    </row>
    <row r="573" spans="1:8">
      <c r="A573" s="86" t="str">
        <v>site_tui</v>
      </c>
      <c r="B573" s="239">
        <v>572</v>
      </c>
      <c r="C573" s="86" t="s">
        <v>1180</v>
      </c>
      <c r="D573" s="241">
        <f>COUNTIF($C$1:$C573,C573)</f>
        <v>68</v>
      </c>
      <c r="E573" s="241" t="str">
        <f t="shared" si="28"/>
        <v>Favourite web sites68</v>
      </c>
      <c r="F573" s="86" t="s">
        <v>1315</v>
      </c>
      <c r="G573" s="242">
        <v>2.8376146788990825E-2</v>
      </c>
      <c r="H573" s="245">
        <v>100.92188408625371</v>
      </c>
    </row>
    <row r="574" spans="1:8">
      <c r="A574" s="86" t="str">
        <v>site_twitch</v>
      </c>
      <c r="B574" s="239">
        <v>573</v>
      </c>
      <c r="C574" s="86" t="s">
        <v>1180</v>
      </c>
      <c r="D574" s="241">
        <f>COUNTIF($C$1:$C574,C574)</f>
        <v>69</v>
      </c>
      <c r="E574" s="241" t="str">
        <f t="shared" si="28"/>
        <v>Favourite web sites69</v>
      </c>
      <c r="F574" s="86" t="s">
        <v>1317</v>
      </c>
      <c r="G574" s="242">
        <v>2.8880733944954131E-2</v>
      </c>
      <c r="H574" s="245">
        <v>99.196053366777747</v>
      </c>
    </row>
    <row r="575" spans="1:8">
      <c r="A575" s="86" t="str">
        <v>site_very</v>
      </c>
      <c r="B575" s="239">
        <v>574</v>
      </c>
      <c r="C575" s="86" t="s">
        <v>1180</v>
      </c>
      <c r="D575" s="241">
        <f>COUNTIF($C$1:$C575,C575)</f>
        <v>70</v>
      </c>
      <c r="E575" s="241" t="str">
        <f t="shared" si="28"/>
        <v>Favourite web sites70</v>
      </c>
      <c r="F575" s="86" t="s">
        <v>1319</v>
      </c>
      <c r="G575" s="242">
        <v>3.9660550458715603E-2</v>
      </c>
      <c r="H575" s="245">
        <v>110.80515203217955</v>
      </c>
    </row>
    <row r="576" spans="1:8">
      <c r="A576" s="86" t="str">
        <v>site_vevo</v>
      </c>
      <c r="B576" s="239">
        <v>575</v>
      </c>
      <c r="C576" s="86" t="s">
        <v>1180</v>
      </c>
      <c r="D576" s="241">
        <f>COUNTIF($C$1:$C576,C576)</f>
        <v>71</v>
      </c>
      <c r="E576" s="241" t="str">
        <f t="shared" si="28"/>
        <v>Favourite web sites71</v>
      </c>
      <c r="F576" s="86" t="s">
        <v>1321</v>
      </c>
      <c r="G576" s="242">
        <v>1.3486238532110091E-2</v>
      </c>
      <c r="H576" s="245">
        <v>98.751151711365139</v>
      </c>
    </row>
    <row r="577" spans="1:8">
      <c r="A577" s="86" t="str">
        <v>site_vice</v>
      </c>
      <c r="B577" s="239">
        <v>576</v>
      </c>
      <c r="C577" s="86" t="s">
        <v>1180</v>
      </c>
      <c r="D577" s="241">
        <f>COUNTIF($C$1:$C577,C577)</f>
        <v>72</v>
      </c>
      <c r="E577" s="241" t="str">
        <f t="shared" si="28"/>
        <v>Favourite web sites72</v>
      </c>
      <c r="F577" s="86" t="s">
        <v>1323</v>
      </c>
      <c r="G577" s="242">
        <v>1.0908256880733946E-2</v>
      </c>
      <c r="H577" s="245">
        <v>98.637429307747496</v>
      </c>
    </row>
    <row r="578" spans="1:8">
      <c r="A578" s="86" t="str">
        <v>site_wikihow</v>
      </c>
      <c r="B578" s="239">
        <v>577</v>
      </c>
      <c r="C578" s="86" t="s">
        <v>1180</v>
      </c>
      <c r="D578" s="241">
        <f>COUNTIF($C$1:$C578,C578)</f>
        <v>73</v>
      </c>
      <c r="E578" s="241" t="str">
        <f t="shared" si="28"/>
        <v>Favourite web sites73</v>
      </c>
      <c r="F578" s="86" t="s">
        <v>1325</v>
      </c>
      <c r="G578" s="242">
        <v>2.4100917431192661E-2</v>
      </c>
      <c r="H578" s="245">
        <v>102.28292849963412</v>
      </c>
    </row>
    <row r="579" spans="1:8">
      <c r="A579" s="86" t="str">
        <v>site_wiki</v>
      </c>
      <c r="B579" s="239">
        <v>578</v>
      </c>
      <c r="C579" s="86" t="s">
        <v>1180</v>
      </c>
      <c r="D579" s="241">
        <f>COUNTIF($C$1:$C579,C579)</f>
        <v>74</v>
      </c>
      <c r="E579" s="241" t="str">
        <f t="shared" ref="E579:E642" si="29">C579&amp;D579</f>
        <v>Favourite web sites74</v>
      </c>
      <c r="F579" s="86" t="s">
        <v>1327</v>
      </c>
      <c r="G579" s="242">
        <v>0.17172477064220185</v>
      </c>
      <c r="H579" s="245">
        <v>94.335538084940723</v>
      </c>
    </row>
    <row r="580" spans="1:8">
      <c r="A580" s="86" t="str">
        <v>site_williamhill</v>
      </c>
      <c r="B580" s="239">
        <v>579</v>
      </c>
      <c r="C580" s="86" t="s">
        <v>1180</v>
      </c>
      <c r="D580" s="241">
        <f>COUNTIF($C$1:$C580,C580)</f>
        <v>75</v>
      </c>
      <c r="E580" s="241" t="str">
        <f t="shared" si="29"/>
        <v>Favourite web sites75</v>
      </c>
      <c r="F580" s="86" t="s">
        <v>1329</v>
      </c>
      <c r="G580" s="242">
        <v>2.5743119266055051E-2</v>
      </c>
      <c r="H580" s="245">
        <v>99.529024438090332</v>
      </c>
    </row>
    <row r="581" spans="1:8">
      <c r="A581" s="86" t="str">
        <v>site_yahoo</v>
      </c>
      <c r="B581" s="239">
        <v>580</v>
      </c>
      <c r="C581" s="86" t="s">
        <v>1180</v>
      </c>
      <c r="D581" s="241">
        <f>COUNTIF($C$1:$C581,C581)</f>
        <v>76</v>
      </c>
      <c r="E581" s="241" t="str">
        <f t="shared" si="29"/>
        <v>Favourite web sites76</v>
      </c>
      <c r="F581" s="86" t="s">
        <v>1331</v>
      </c>
      <c r="G581" s="242">
        <v>6.9477064220183488E-2</v>
      </c>
      <c r="H581" s="245">
        <v>99.877813030993252</v>
      </c>
    </row>
    <row r="582" spans="1:8">
      <c r="A582" s="86" t="str">
        <v>site_zoopla</v>
      </c>
      <c r="B582" s="239">
        <v>581</v>
      </c>
      <c r="C582" s="86" t="s">
        <v>1180</v>
      </c>
      <c r="D582" s="241">
        <f>COUNTIF($C$1:$C582,C582)</f>
        <v>77</v>
      </c>
      <c r="E582" s="241" t="str">
        <f t="shared" si="29"/>
        <v>Favourite web sites77</v>
      </c>
      <c r="F582" s="86" t="s">
        <v>1333</v>
      </c>
      <c r="G582" s="242">
        <v>4.290825688073395E-2</v>
      </c>
      <c r="H582" s="245">
        <v>96.569262415606616</v>
      </c>
    </row>
    <row r="583" spans="1:8">
      <c r="A583" s="86" t="str">
        <v>shopm10</v>
      </c>
      <c r="B583" s="239">
        <v>582</v>
      </c>
      <c r="C583" s="86" t="s">
        <v>1336</v>
      </c>
      <c r="D583" s="241">
        <f>COUNTIF($C$1:$C583,C583)</f>
        <v>1</v>
      </c>
      <c r="E583" s="241" t="str">
        <f t="shared" si="29"/>
        <v>Supermarket: shop at (1+ times per month)1</v>
      </c>
      <c r="F583" s="86" t="s">
        <v>1337</v>
      </c>
      <c r="G583" s="242">
        <v>0.39605504587155965</v>
      </c>
      <c r="H583" s="245">
        <v>102.3524038282102</v>
      </c>
    </row>
    <row r="584" spans="1:8">
      <c r="A584" s="86" t="str">
        <v>shopm1</v>
      </c>
      <c r="B584" s="239">
        <v>583</v>
      </c>
      <c r="C584" s="86" t="s">
        <v>1336</v>
      </c>
      <c r="D584" s="241">
        <f>COUNTIF($C$1:$C584,C584)</f>
        <v>2</v>
      </c>
      <c r="E584" s="241" t="str">
        <f t="shared" si="29"/>
        <v>Supermarket: shop at (1+ times per month)2</v>
      </c>
      <c r="F584" s="86" t="s">
        <v>1339</v>
      </c>
      <c r="G584" s="242">
        <v>0.45791743119266043</v>
      </c>
      <c r="H584" s="245">
        <v>111.21293236709229</v>
      </c>
    </row>
    <row r="585" spans="1:8">
      <c r="A585" s="86" t="str">
        <v>shopm2</v>
      </c>
      <c r="B585" s="239">
        <v>584</v>
      </c>
      <c r="C585" s="86" t="s">
        <v>1336</v>
      </c>
      <c r="D585" s="241">
        <f>COUNTIF($C$1:$C585,C585)</f>
        <v>3</v>
      </c>
      <c r="E585" s="241" t="str">
        <f t="shared" si="29"/>
        <v>Supermarket: shop at (1+ times per month)3</v>
      </c>
      <c r="F585" s="86" t="s">
        <v>1341</v>
      </c>
      <c r="G585" s="242">
        <v>0.22287155963302752</v>
      </c>
      <c r="H585" s="245">
        <v>90.925806690274328</v>
      </c>
    </row>
    <row r="586" spans="1:8">
      <c r="A586" s="86" t="str">
        <v>shopm11</v>
      </c>
      <c r="B586" s="239">
        <v>585</v>
      </c>
      <c r="C586" s="86" t="s">
        <v>1336</v>
      </c>
      <c r="D586" s="241">
        <f>COUNTIF($C$1:$C586,C586)</f>
        <v>4</v>
      </c>
      <c r="E586" s="241" t="str">
        <f t="shared" si="29"/>
        <v>Supermarket: shop at (1+ times per month)4</v>
      </c>
      <c r="F586" s="86" t="s">
        <v>1343</v>
      </c>
      <c r="G586" s="242">
        <v>0.30324770642201831</v>
      </c>
      <c r="H586" s="245">
        <v>99.707610226084398</v>
      </c>
    </row>
    <row r="587" spans="1:8">
      <c r="A587" s="86" t="str">
        <v>shopm3</v>
      </c>
      <c r="B587" s="239">
        <v>586</v>
      </c>
      <c r="C587" s="86" t="s">
        <v>1336</v>
      </c>
      <c r="D587" s="241">
        <f>COUNTIF($C$1:$C587,C587)</f>
        <v>5</v>
      </c>
      <c r="E587" s="241" t="str">
        <f t="shared" si="29"/>
        <v>Supermarket: shop at (1+ times per month)5</v>
      </c>
      <c r="F587" s="86" t="s">
        <v>1345</v>
      </c>
      <c r="G587" s="242">
        <v>0.18184403669724775</v>
      </c>
      <c r="H587" s="245">
        <v>78.173482860660599</v>
      </c>
    </row>
    <row r="588" spans="1:8">
      <c r="A588" s="86" t="str">
        <v>shopm4</v>
      </c>
      <c r="B588" s="239">
        <v>587</v>
      </c>
      <c r="C588" s="86" t="s">
        <v>1336</v>
      </c>
      <c r="D588" s="241">
        <f>COUNTIF($C$1:$C588,C588)</f>
        <v>6</v>
      </c>
      <c r="E588" s="241" t="str">
        <f t="shared" si="29"/>
        <v>Supermarket: shop at (1+ times per month)6</v>
      </c>
      <c r="F588" s="86" t="s">
        <v>1347</v>
      </c>
      <c r="G588" s="242">
        <v>0.33928440366972468</v>
      </c>
      <c r="H588" s="245">
        <v>100.1589223192064</v>
      </c>
    </row>
    <row r="589" spans="1:8">
      <c r="A589" s="86" t="str">
        <v>shopm5</v>
      </c>
      <c r="B589" s="239">
        <v>588</v>
      </c>
      <c r="C589" s="86" t="s">
        <v>1336</v>
      </c>
      <c r="D589" s="241">
        <f>COUNTIF($C$1:$C589,C589)</f>
        <v>7</v>
      </c>
      <c r="E589" s="241" t="str">
        <f t="shared" si="29"/>
        <v>Supermarket: shop at (1+ times per month)7</v>
      </c>
      <c r="F589" s="86" t="s">
        <v>1349</v>
      </c>
      <c r="G589" s="242">
        <v>0.38390825688073399</v>
      </c>
      <c r="H589" s="245">
        <v>87.927714782126174</v>
      </c>
    </row>
    <row r="590" spans="1:8">
      <c r="A590" s="86" t="str">
        <v>shopm6</v>
      </c>
      <c r="B590" s="239">
        <v>589</v>
      </c>
      <c r="C590" s="86" t="s">
        <v>1336</v>
      </c>
      <c r="D590" s="241">
        <f>COUNTIF($C$1:$C590,C590)</f>
        <v>8</v>
      </c>
      <c r="E590" s="241" t="str">
        <f t="shared" si="29"/>
        <v>Supermarket: shop at (1+ times per month)8</v>
      </c>
      <c r="F590" s="86" t="s">
        <v>1303</v>
      </c>
      <c r="G590" s="242">
        <v>0.58433027522935777</v>
      </c>
      <c r="H590" s="245">
        <v>95.624433908926775</v>
      </c>
    </row>
    <row r="591" spans="1:8">
      <c r="A591" s="86" t="str">
        <v>shopm8</v>
      </c>
      <c r="B591" s="239">
        <v>590</v>
      </c>
      <c r="C591" s="86" t="s">
        <v>1336</v>
      </c>
      <c r="D591" s="241">
        <f>COUNTIF($C$1:$C591,C591)</f>
        <v>9</v>
      </c>
      <c r="E591" s="241" t="str">
        <f t="shared" si="29"/>
        <v>Supermarket: shop at (1+ times per month)9</v>
      </c>
      <c r="F591" s="86" t="s">
        <v>1352</v>
      </c>
      <c r="G591" s="242">
        <v>0.10679816513761468</v>
      </c>
      <c r="H591" s="245">
        <v>66.058630221625407</v>
      </c>
    </row>
    <row r="592" spans="1:8">
      <c r="A592" s="86" t="str">
        <v>DAILY11</v>
      </c>
      <c r="B592" s="239">
        <v>591</v>
      </c>
      <c r="C592" s="86" t="s">
        <v>1355</v>
      </c>
      <c r="D592" s="241">
        <f>COUNTIF($C$1:$C592,C592)</f>
        <v>1</v>
      </c>
      <c r="E592" s="241" t="str">
        <f t="shared" si="29"/>
        <v>Daily Newspapers1</v>
      </c>
      <c r="F592" s="86" t="s">
        <v>1356</v>
      </c>
      <c r="G592" s="242">
        <v>0.11988073394495412</v>
      </c>
      <c r="H592" s="245">
        <v>125.69400488548288</v>
      </c>
    </row>
    <row r="593" spans="1:8">
      <c r="A593" s="86" t="str">
        <v>DAILY3</v>
      </c>
      <c r="B593" s="239">
        <v>592</v>
      </c>
      <c r="C593" s="86" t="s">
        <v>1355</v>
      </c>
      <c r="D593" s="241">
        <f>COUNTIF($C$1:$C593,C593)</f>
        <v>2</v>
      </c>
      <c r="E593" s="241" t="str">
        <f t="shared" si="29"/>
        <v>Daily Newspapers2</v>
      </c>
      <c r="F593" s="86" t="s">
        <v>1358</v>
      </c>
      <c r="G593" s="242">
        <v>4.5899082568807342E-2</v>
      </c>
      <c r="H593" s="245">
        <v>122.97470248572984</v>
      </c>
    </row>
    <row r="594" spans="1:8">
      <c r="A594" s="86" t="str">
        <v>DAILY4</v>
      </c>
      <c r="B594" s="239">
        <v>593</v>
      </c>
      <c r="C594" s="86" t="s">
        <v>1355</v>
      </c>
      <c r="D594" s="241">
        <f>COUNTIF($C$1:$C594,C594)</f>
        <v>3</v>
      </c>
      <c r="E594" s="241" t="str">
        <f t="shared" si="29"/>
        <v>Daily Newspapers3</v>
      </c>
      <c r="F594" s="86" t="s">
        <v>1360</v>
      </c>
      <c r="G594" s="242">
        <v>1.0660550458715596E-2</v>
      </c>
      <c r="H594" s="245">
        <v>123.41548263013786</v>
      </c>
    </row>
    <row r="595" spans="1:8">
      <c r="A595" s="86" t="str">
        <v>DAILY10</v>
      </c>
      <c r="B595" s="239">
        <v>594</v>
      </c>
      <c r="C595" s="86" t="s">
        <v>1355</v>
      </c>
      <c r="D595" s="241">
        <f>COUNTIF($C$1:$C595,C595)</f>
        <v>4</v>
      </c>
      <c r="E595" s="241" t="str">
        <f t="shared" si="29"/>
        <v>Daily Newspapers4</v>
      </c>
      <c r="F595" s="86" t="s">
        <v>1362</v>
      </c>
      <c r="G595" s="242">
        <v>2.4532110091743119E-2</v>
      </c>
      <c r="H595" s="245">
        <v>134.48649437057071</v>
      </c>
    </row>
    <row r="596" spans="1:8">
      <c r="A596" s="86" t="str">
        <v>DAILY2</v>
      </c>
      <c r="B596" s="239">
        <v>595</v>
      </c>
      <c r="C596" s="86" t="s">
        <v>1355</v>
      </c>
      <c r="D596" s="241">
        <f>COUNTIF($C$1:$C596,C596)</f>
        <v>5</v>
      </c>
      <c r="E596" s="241" t="str">
        <f t="shared" si="29"/>
        <v>Daily Newspapers5</v>
      </c>
      <c r="F596" s="86" t="s">
        <v>1364</v>
      </c>
      <c r="G596" s="242">
        <v>6.768807339449541E-2</v>
      </c>
      <c r="H596" s="245">
        <v>85.736215456334619</v>
      </c>
    </row>
    <row r="597" spans="1:8">
      <c r="A597" s="86" t="str">
        <v>DAILY1</v>
      </c>
      <c r="B597" s="239">
        <v>596</v>
      </c>
      <c r="C597" s="86" t="s">
        <v>1355</v>
      </c>
      <c r="D597" s="241">
        <f>COUNTIF($C$1:$C597,C597)</f>
        <v>6</v>
      </c>
      <c r="E597" s="241" t="str">
        <f t="shared" si="29"/>
        <v>Daily Newspapers6</v>
      </c>
      <c r="F597" s="86" t="s">
        <v>1366</v>
      </c>
      <c r="G597" s="242">
        <v>1.6862385321100917E-2</v>
      </c>
      <c r="H597" s="245">
        <v>94.886573998182683</v>
      </c>
    </row>
    <row r="598" spans="1:8">
      <c r="A598" s="86" t="str">
        <v>DAILY6</v>
      </c>
      <c r="B598" s="239">
        <v>597</v>
      </c>
      <c r="C598" s="86" t="s">
        <v>1355</v>
      </c>
      <c r="D598" s="241">
        <f>COUNTIF($C$1:$C598,C598)</f>
        <v>7</v>
      </c>
      <c r="E598" s="241" t="str">
        <f t="shared" si="29"/>
        <v>Daily Newspapers7</v>
      </c>
      <c r="F598" s="86" t="s">
        <v>1368</v>
      </c>
      <c r="G598" s="242">
        <v>1.5761467889908256E-2</v>
      </c>
      <c r="H598" s="245">
        <v>61.388324366608302</v>
      </c>
    </row>
    <row r="599" spans="1:8">
      <c r="A599" s="86" t="str">
        <v>DAILY8</v>
      </c>
      <c r="B599" s="239">
        <v>598</v>
      </c>
      <c r="C599" s="86" t="s">
        <v>1355</v>
      </c>
      <c r="D599" s="241">
        <f>COUNTIF($C$1:$C599,C599)</f>
        <v>8</v>
      </c>
      <c r="E599" s="241" t="str">
        <f t="shared" si="29"/>
        <v>Daily Newspapers8</v>
      </c>
      <c r="F599" s="86" t="s">
        <v>1370</v>
      </c>
      <c r="G599" s="242">
        <v>1.5082568807339452E-2</v>
      </c>
      <c r="H599" s="245">
        <v>78.43158304272491</v>
      </c>
    </row>
    <row r="600" spans="1:8">
      <c r="A600" s="86" t="str">
        <v>DAILY12</v>
      </c>
      <c r="B600" s="239">
        <v>599</v>
      </c>
      <c r="C600" s="86" t="s">
        <v>1355</v>
      </c>
      <c r="D600" s="241">
        <f>COUNTIF($C$1:$C600,C600)</f>
        <v>9</v>
      </c>
      <c r="E600" s="241" t="str">
        <f t="shared" si="29"/>
        <v>Daily Newspapers9</v>
      </c>
      <c r="F600" s="86" t="s">
        <v>1372</v>
      </c>
      <c r="G600" s="242">
        <v>1.8495412844036701E-2</v>
      </c>
      <c r="H600" s="245">
        <v>62.547382750522765</v>
      </c>
    </row>
    <row r="601" spans="1:8">
      <c r="A601" s="86" t="str">
        <v>MAGBIZEDU</v>
      </c>
      <c r="B601" s="239">
        <v>600</v>
      </c>
      <c r="C601" s="86" t="s">
        <v>1374</v>
      </c>
      <c r="D601" s="241">
        <f>COUNTIF($C$1:$C601,C601)</f>
        <v>1</v>
      </c>
      <c r="E601" s="241" t="str">
        <f t="shared" si="29"/>
        <v>Magazines Read1</v>
      </c>
      <c r="F601" s="86" t="s">
        <v>1375</v>
      </c>
      <c r="G601" s="242">
        <v>2.2486238532110087E-2</v>
      </c>
      <c r="H601" s="245">
        <v>88.74785621766874</v>
      </c>
    </row>
    <row r="602" spans="1:8">
      <c r="A602" s="86" t="str">
        <v>MAGCELEB</v>
      </c>
      <c r="B602" s="239">
        <v>601</v>
      </c>
      <c r="C602" s="86" t="s">
        <v>1374</v>
      </c>
      <c r="D602" s="241">
        <f>COUNTIF($C$1:$C602,C602)</f>
        <v>2</v>
      </c>
      <c r="E602" s="241" t="str">
        <f t="shared" si="29"/>
        <v>Magazines Read2</v>
      </c>
      <c r="F602" s="86" t="s">
        <v>1377</v>
      </c>
      <c r="G602" s="242">
        <v>2.5834862385321095E-2</v>
      </c>
      <c r="H602" s="245">
        <v>112.92816318634115</v>
      </c>
    </row>
    <row r="603" spans="1:8">
      <c r="A603" s="86" t="str">
        <v>MAGFASHION</v>
      </c>
      <c r="B603" s="239">
        <v>602</v>
      </c>
      <c r="C603" s="86" t="s">
        <v>1374</v>
      </c>
      <c r="D603" s="241">
        <f>COUNTIF($C$1:$C603,C603)</f>
        <v>3</v>
      </c>
      <c r="E603" s="241" t="str">
        <f t="shared" si="29"/>
        <v>Magazines Read3</v>
      </c>
      <c r="F603" s="86" t="s">
        <v>1379</v>
      </c>
      <c r="G603" s="242">
        <v>1.2853211009174312E-2</v>
      </c>
      <c r="H603" s="245">
        <v>107.2424763090015</v>
      </c>
    </row>
    <row r="604" spans="1:8">
      <c r="A604" s="86" t="str">
        <v>MAGCOOK</v>
      </c>
      <c r="B604" s="239">
        <v>603</v>
      </c>
      <c r="C604" s="86" t="s">
        <v>1374</v>
      </c>
      <c r="D604" s="241">
        <f>COUNTIF($C$1:$C604,C604)</f>
        <v>4</v>
      </c>
      <c r="E604" s="241" t="str">
        <f t="shared" si="29"/>
        <v>Magazines Read4</v>
      </c>
      <c r="F604" s="86" t="s">
        <v>1381</v>
      </c>
      <c r="G604" s="242">
        <v>7.6229357798165115E-2</v>
      </c>
      <c r="H604" s="245">
        <v>96.106448414137574</v>
      </c>
    </row>
    <row r="605" spans="1:8">
      <c r="A605" s="86" t="str">
        <v>MAGHEALTH</v>
      </c>
      <c r="B605" s="239">
        <v>604</v>
      </c>
      <c r="C605" s="86" t="s">
        <v>1374</v>
      </c>
      <c r="D605" s="241">
        <f>COUNTIF($C$1:$C605,C605)</f>
        <v>5</v>
      </c>
      <c r="E605" s="241" t="str">
        <f t="shared" si="29"/>
        <v>Magazines Read5</v>
      </c>
      <c r="F605" s="86" t="s">
        <v>1383</v>
      </c>
      <c r="G605" s="242">
        <v>2.5238532110091739E-2</v>
      </c>
      <c r="H605" s="245">
        <v>107.10285572763405</v>
      </c>
    </row>
    <row r="606" spans="1:8">
      <c r="A606" s="86" t="str">
        <v>MAGHOME</v>
      </c>
      <c r="B606" s="239">
        <v>605</v>
      </c>
      <c r="C606" s="86" t="s">
        <v>1374</v>
      </c>
      <c r="D606" s="241">
        <f>COUNTIF($C$1:$C606,C606)</f>
        <v>6</v>
      </c>
      <c r="E606" s="241" t="str">
        <f t="shared" si="29"/>
        <v>Magazines Read6</v>
      </c>
      <c r="F606" s="86" t="s">
        <v>1385</v>
      </c>
      <c r="G606" s="242">
        <v>3.7954128440366969E-2</v>
      </c>
      <c r="H606" s="245">
        <v>91.133955512822922</v>
      </c>
    </row>
    <row r="607" spans="1:8">
      <c r="A607" s="86" t="str">
        <v>MAGIT</v>
      </c>
      <c r="B607" s="239">
        <v>606</v>
      </c>
      <c r="C607" s="86" t="s">
        <v>1374</v>
      </c>
      <c r="D607" s="241">
        <f>COUNTIF($C$1:$C607,C607)</f>
        <v>7</v>
      </c>
      <c r="E607" s="241" t="str">
        <f t="shared" si="29"/>
        <v>Magazines Read7</v>
      </c>
      <c r="F607" s="86" t="s">
        <v>1387</v>
      </c>
      <c r="G607" s="242">
        <v>2.7201834862385324E-2</v>
      </c>
      <c r="H607" s="245">
        <v>98.620682310703316</v>
      </c>
    </row>
    <row r="608" spans="1:8">
      <c r="A608" s="86" t="str">
        <v>MAGMENSTYLE</v>
      </c>
      <c r="B608" s="239">
        <v>607</v>
      </c>
      <c r="C608" s="86" t="s">
        <v>1374</v>
      </c>
      <c r="D608" s="241">
        <f>COUNTIF($C$1:$C608,C608)</f>
        <v>8</v>
      </c>
      <c r="E608" s="241" t="str">
        <f t="shared" si="29"/>
        <v>Magazines Read8</v>
      </c>
      <c r="F608" s="86" t="s">
        <v>1389</v>
      </c>
      <c r="G608" s="242">
        <v>3.026605504587155E-2</v>
      </c>
      <c r="H608" s="245">
        <v>101.35550226595073</v>
      </c>
    </row>
    <row r="609" spans="1:8">
      <c r="A609" s="86" t="str">
        <v>MAGMOTOR</v>
      </c>
      <c r="B609" s="239">
        <v>608</v>
      </c>
      <c r="C609" s="86" t="s">
        <v>1374</v>
      </c>
      <c r="D609" s="241">
        <f>COUNTIF($C$1:$C609,C609)</f>
        <v>9</v>
      </c>
      <c r="E609" s="241" t="str">
        <f t="shared" si="29"/>
        <v>Magazines Read9</v>
      </c>
      <c r="F609" s="86" t="s">
        <v>1391</v>
      </c>
      <c r="G609" s="242">
        <v>2.557798165137614E-2</v>
      </c>
      <c r="H609" s="245">
        <v>95.696435992251111</v>
      </c>
    </row>
    <row r="610" spans="1:8">
      <c r="A610" s="86" t="str">
        <v>MAGMUSICFILM</v>
      </c>
      <c r="B610" s="239">
        <v>609</v>
      </c>
      <c r="C610" s="86" t="s">
        <v>1374</v>
      </c>
      <c r="D610" s="241">
        <f>COUNTIF($C$1:$C610,C610)</f>
        <v>10</v>
      </c>
      <c r="E610" s="241" t="str">
        <f t="shared" si="29"/>
        <v>Magazines Read10</v>
      </c>
      <c r="F610" s="86" t="s">
        <v>1393</v>
      </c>
      <c r="G610" s="242">
        <v>2.3366972477064218E-2</v>
      </c>
      <c r="H610" s="245">
        <v>107.7712988561567</v>
      </c>
    </row>
    <row r="611" spans="1:8">
      <c r="A611" s="86" t="str">
        <v>MAGSPORT</v>
      </c>
      <c r="B611" s="239">
        <v>610</v>
      </c>
      <c r="C611" s="86" t="s">
        <v>1374</v>
      </c>
      <c r="D611" s="241">
        <f>COUNTIF($C$1:$C611,C611)</f>
        <v>11</v>
      </c>
      <c r="E611" s="241" t="str">
        <f t="shared" si="29"/>
        <v>Magazines Read11</v>
      </c>
      <c r="F611" s="86" t="s">
        <v>1395</v>
      </c>
      <c r="G611" s="242">
        <v>2.3550458715596325E-2</v>
      </c>
      <c r="H611" s="245">
        <v>102.98165740365629</v>
      </c>
    </row>
    <row r="612" spans="1:8">
      <c r="A612" s="86" t="str">
        <v>MAGTRAVEL</v>
      </c>
      <c r="B612" s="239">
        <v>611</v>
      </c>
      <c r="C612" s="86" t="s">
        <v>1374</v>
      </c>
      <c r="D612" s="241">
        <f>COUNTIF($C$1:$C612,C612)</f>
        <v>12</v>
      </c>
      <c r="E612" s="241" t="str">
        <f t="shared" si="29"/>
        <v>Magazines Read12</v>
      </c>
      <c r="F612" s="86" t="s">
        <v>1397</v>
      </c>
      <c r="G612" s="242">
        <v>4.3752293577981653E-2</v>
      </c>
      <c r="H612" s="245">
        <v>81.080517830079032</v>
      </c>
    </row>
    <row r="613" spans="1:8">
      <c r="A613" s="86" t="str">
        <v>MAGTV</v>
      </c>
      <c r="B613" s="239">
        <v>612</v>
      </c>
      <c r="C613" s="86" t="s">
        <v>1374</v>
      </c>
      <c r="D613" s="241">
        <f>COUNTIF($C$1:$C613,C613)</f>
        <v>13</v>
      </c>
      <c r="E613" s="241" t="str">
        <f t="shared" si="29"/>
        <v>Magazines Read13</v>
      </c>
      <c r="F613" s="86" t="s">
        <v>1399</v>
      </c>
      <c r="G613" s="242">
        <v>0.15305504587155969</v>
      </c>
      <c r="H613" s="245">
        <v>104.57644714075008</v>
      </c>
    </row>
    <row r="614" spans="1:8">
      <c r="A614" s="86" t="str">
        <v>MAGWOMEN</v>
      </c>
      <c r="B614" s="239">
        <v>613</v>
      </c>
      <c r="C614" s="86" t="s">
        <v>1374</v>
      </c>
      <c r="D614" s="241">
        <f>COUNTIF($C$1:$C614,C614)</f>
        <v>14</v>
      </c>
      <c r="E614" s="241" t="str">
        <f t="shared" si="29"/>
        <v>Magazines Read14</v>
      </c>
      <c r="F614" s="86" t="s">
        <v>1401</v>
      </c>
      <c r="G614" s="242">
        <v>0.10596330275229358</v>
      </c>
      <c r="H614" s="245">
        <v>111.02303430583125</v>
      </c>
    </row>
    <row r="615" spans="1:8">
      <c r="A615" s="86" t="str">
        <v>MAGWOMENGLOSS</v>
      </c>
      <c r="B615" s="239">
        <v>614</v>
      </c>
      <c r="C615" s="86" t="s">
        <v>1374</v>
      </c>
      <c r="D615" s="241">
        <f>COUNTIF($C$1:$C615,C615)</f>
        <v>15</v>
      </c>
      <c r="E615" s="241" t="str">
        <f t="shared" si="29"/>
        <v>Magazines Read15</v>
      </c>
      <c r="F615" s="86" t="s">
        <v>1403</v>
      </c>
      <c r="G615" s="242">
        <v>3.5266055045871561E-2</v>
      </c>
      <c r="H615" s="245">
        <v>96.29523509457421</v>
      </c>
    </row>
    <row r="616" spans="1:8">
      <c r="A616" s="86" t="str">
        <v>CHARITY1</v>
      </c>
      <c r="B616" s="239">
        <v>615</v>
      </c>
      <c r="C616" s="86" t="s">
        <v>1405</v>
      </c>
      <c r="D616" s="241">
        <f>COUNTIF($C$1:$C616,C616)</f>
        <v>1</v>
      </c>
      <c r="E616" s="241" t="str">
        <f t="shared" si="29"/>
        <v>Charities1</v>
      </c>
      <c r="F616" s="86" t="s">
        <v>1406</v>
      </c>
      <c r="G616" s="242">
        <v>0.13374311926605506</v>
      </c>
      <c r="H616" s="245">
        <v>96.571093095592644</v>
      </c>
    </row>
    <row r="617" spans="1:8">
      <c r="A617" s="86" t="str">
        <v>CHARITY2</v>
      </c>
      <c r="B617" s="239">
        <v>616</v>
      </c>
      <c r="C617" s="86" t="s">
        <v>1405</v>
      </c>
      <c r="D617" s="241">
        <f>COUNTIF($C$1:$C617,C617)</f>
        <v>2</v>
      </c>
      <c r="E617" s="241" t="str">
        <f t="shared" si="29"/>
        <v>Charities2</v>
      </c>
      <c r="F617" s="86" t="s">
        <v>1408</v>
      </c>
      <c r="G617" s="242">
        <v>0.11889908256880735</v>
      </c>
      <c r="H617" s="245">
        <v>95.262845454709677</v>
      </c>
    </row>
    <row r="618" spans="1:8">
      <c r="A618" s="86" t="str">
        <v>CHARITY3</v>
      </c>
      <c r="B618" s="239">
        <v>617</v>
      </c>
      <c r="C618" s="86" t="s">
        <v>1405</v>
      </c>
      <c r="D618" s="241">
        <f>COUNTIF($C$1:$C618,C618)</f>
        <v>3</v>
      </c>
      <c r="E618" s="241" t="str">
        <f t="shared" si="29"/>
        <v>Charities3</v>
      </c>
      <c r="F618" s="86" t="s">
        <v>1410</v>
      </c>
      <c r="G618" s="242">
        <v>4.2642201834862385E-2</v>
      </c>
      <c r="H618" s="245">
        <v>100.40428757723683</v>
      </c>
    </row>
    <row r="619" spans="1:8">
      <c r="A619" s="86" t="str">
        <v>CHARITY5</v>
      </c>
      <c r="B619" s="239">
        <v>618</v>
      </c>
      <c r="C619" s="86" t="s">
        <v>1405</v>
      </c>
      <c r="D619" s="241">
        <f>COUNTIF($C$1:$C619,C619)</f>
        <v>4</v>
      </c>
      <c r="E619" s="241" t="str">
        <f t="shared" si="29"/>
        <v>Charities4</v>
      </c>
      <c r="F619" s="86" t="s">
        <v>1412</v>
      </c>
      <c r="G619" s="242">
        <v>6.2385321100917428E-2</v>
      </c>
      <c r="H619" s="245">
        <v>96.634316823725129</v>
      </c>
    </row>
    <row r="620" spans="1:8">
      <c r="A620" s="86" t="str">
        <v>CHARITY7</v>
      </c>
      <c r="B620" s="239">
        <v>619</v>
      </c>
      <c r="C620" s="86" t="s">
        <v>1405</v>
      </c>
      <c r="D620" s="241">
        <f>COUNTIF($C$1:$C620,C620)</f>
        <v>5</v>
      </c>
      <c r="E620" s="241" t="str">
        <f t="shared" si="29"/>
        <v>Charities5</v>
      </c>
      <c r="F620" s="86" t="s">
        <v>1414</v>
      </c>
      <c r="G620" s="242">
        <v>0.22294495412844043</v>
      </c>
      <c r="H620" s="245">
        <v>90.232614741199313</v>
      </c>
    </row>
    <row r="621" spans="1:8">
      <c r="A621" s="86" t="str">
        <v>CHARITY8</v>
      </c>
      <c r="B621" s="239">
        <v>620</v>
      </c>
      <c r="C621" s="86" t="s">
        <v>1405</v>
      </c>
      <c r="D621" s="241">
        <f>COUNTIF($C$1:$C621,C621)</f>
        <v>6</v>
      </c>
      <c r="E621" s="241" t="str">
        <f t="shared" si="29"/>
        <v>Charities6</v>
      </c>
      <c r="F621" s="86" t="s">
        <v>1416</v>
      </c>
      <c r="G621" s="242">
        <v>2.9954128440366969E-2</v>
      </c>
      <c r="H621" s="245">
        <v>78.586491689523115</v>
      </c>
    </row>
    <row r="622" spans="1:8">
      <c r="A622" s="86" t="str">
        <v>CHARITY11</v>
      </c>
      <c r="B622" s="239">
        <v>621</v>
      </c>
      <c r="C622" s="86" t="s">
        <v>1405</v>
      </c>
      <c r="D622" s="241">
        <f>COUNTIF($C$1:$C622,C622)</f>
        <v>7</v>
      </c>
      <c r="E622" s="241" t="str">
        <f t="shared" si="29"/>
        <v>Charities7</v>
      </c>
      <c r="F622" s="86" t="s">
        <v>1418</v>
      </c>
      <c r="G622" s="242">
        <v>0.27824770642201835</v>
      </c>
      <c r="H622" s="245">
        <v>94.272913073139847</v>
      </c>
    </row>
    <row r="623" spans="1:8">
      <c r="A623" s="86" t="str">
        <v>CHARITY13</v>
      </c>
      <c r="B623" s="239">
        <v>622</v>
      </c>
      <c r="C623" s="86" t="s">
        <v>1405</v>
      </c>
      <c r="D623" s="241">
        <f>COUNTIF($C$1:$C623,C623)</f>
        <v>8</v>
      </c>
      <c r="E623" s="241" t="str">
        <f t="shared" si="29"/>
        <v>Charities8</v>
      </c>
      <c r="F623" s="86" t="s">
        <v>1420</v>
      </c>
      <c r="G623" s="242">
        <v>2.793577981651376E-2</v>
      </c>
      <c r="H623" s="245">
        <v>91.072974090517505</v>
      </c>
    </row>
    <row r="624" spans="1:8">
      <c r="A624" s="86" t="str">
        <v>CHARITY15</v>
      </c>
      <c r="B624" s="239">
        <v>623</v>
      </c>
      <c r="C624" s="86" t="s">
        <v>1405</v>
      </c>
      <c r="D624" s="241">
        <f>COUNTIF($C$1:$C624,C624)</f>
        <v>9</v>
      </c>
      <c r="E624" s="241" t="str">
        <f t="shared" si="29"/>
        <v>Charities9</v>
      </c>
      <c r="F624" s="86" t="s">
        <v>1422</v>
      </c>
      <c r="G624" s="242">
        <v>9.2623853211009161E-2</v>
      </c>
      <c r="H624" s="245">
        <v>98.502449304864243</v>
      </c>
    </row>
    <row r="625" spans="1:8">
      <c r="A625" s="86" t="str">
        <v>CHARITY10</v>
      </c>
      <c r="B625" s="239">
        <v>624</v>
      </c>
      <c r="C625" s="86" t="s">
        <v>1405</v>
      </c>
      <c r="D625" s="241">
        <f>COUNTIF($C$1:$C625,C625)</f>
        <v>10</v>
      </c>
      <c r="E625" s="241" t="str">
        <f t="shared" si="29"/>
        <v>Charities10</v>
      </c>
      <c r="F625" s="86" t="s">
        <v>1424</v>
      </c>
      <c r="G625" s="242">
        <v>0.22768807339449543</v>
      </c>
      <c r="H625" s="245">
        <v>88.71563645884784</v>
      </c>
    </row>
    <row r="626" spans="1:8">
      <c r="A626" s="86" t="str">
        <v>INTERESTS1</v>
      </c>
      <c r="B626" s="239">
        <v>625</v>
      </c>
      <c r="C626" s="86" t="s">
        <v>1426</v>
      </c>
      <c r="D626" s="241">
        <f>COUNTIF($C$1:$C626,C626)</f>
        <v>1</v>
      </c>
      <c r="E626" s="241" t="str">
        <f t="shared" si="29"/>
        <v>Interests &amp; Hobbies1</v>
      </c>
      <c r="F626" s="86" t="s">
        <v>1427</v>
      </c>
      <c r="G626" s="242">
        <v>3.1376146788990825E-2</v>
      </c>
      <c r="H626" s="245">
        <v>110.88254391960982</v>
      </c>
    </row>
    <row r="627" spans="1:8">
      <c r="A627" s="86" t="str">
        <v>INTERESTS4</v>
      </c>
      <c r="B627" s="239">
        <v>626</v>
      </c>
      <c r="C627" s="86" t="s">
        <v>1426</v>
      </c>
      <c r="D627" s="241">
        <f>COUNTIF($C$1:$C627,C627)</f>
        <v>2</v>
      </c>
      <c r="E627" s="241" t="str">
        <f t="shared" si="29"/>
        <v>Interests &amp; Hobbies2</v>
      </c>
      <c r="F627" s="86" t="s">
        <v>1429</v>
      </c>
      <c r="G627" s="242">
        <v>0.15538532110091743</v>
      </c>
      <c r="H627" s="245">
        <v>87.946361961347847</v>
      </c>
    </row>
    <row r="628" spans="1:8">
      <c r="A628" s="86" t="str">
        <v>INTERESTS5</v>
      </c>
      <c r="B628" s="239">
        <v>627</v>
      </c>
      <c r="C628" s="86" t="s">
        <v>1426</v>
      </c>
      <c r="D628" s="241">
        <f>COUNTIF($C$1:$C628,C628)</f>
        <v>3</v>
      </c>
      <c r="E628" s="241" t="str">
        <f t="shared" si="29"/>
        <v>Interests &amp; Hobbies3</v>
      </c>
      <c r="F628" s="86" t="s">
        <v>1431</v>
      </c>
      <c r="G628" s="242">
        <v>0.28271559633027521</v>
      </c>
      <c r="H628" s="245">
        <v>95.881630107820385</v>
      </c>
    </row>
    <row r="629" spans="1:8">
      <c r="A629" s="86" t="str">
        <v>INTERESTS6</v>
      </c>
      <c r="B629" s="239">
        <v>628</v>
      </c>
      <c r="C629" s="86" t="s">
        <v>1426</v>
      </c>
      <c r="D629" s="241">
        <f>COUNTIF($C$1:$C629,C629)</f>
        <v>4</v>
      </c>
      <c r="E629" s="241" t="str">
        <f t="shared" si="29"/>
        <v>Interests &amp; Hobbies4</v>
      </c>
      <c r="F629" s="86" t="s">
        <v>1433</v>
      </c>
      <c r="G629" s="242">
        <v>0.34446788990825683</v>
      </c>
      <c r="H629" s="245">
        <v>95.003489236491234</v>
      </c>
    </row>
    <row r="630" spans="1:8">
      <c r="A630" s="86" t="str">
        <v>INTERESTS9</v>
      </c>
      <c r="B630" s="239">
        <v>629</v>
      </c>
      <c r="C630" s="86" t="s">
        <v>1426</v>
      </c>
      <c r="D630" s="241">
        <f>COUNTIF($C$1:$C630,C630)</f>
        <v>5</v>
      </c>
      <c r="E630" s="241" t="str">
        <f t="shared" si="29"/>
        <v>Interests &amp; Hobbies5</v>
      </c>
      <c r="F630" s="86" t="s">
        <v>1435</v>
      </c>
      <c r="G630" s="242">
        <v>0.23113761467889909</v>
      </c>
      <c r="H630" s="245">
        <v>95.504605864708878</v>
      </c>
    </row>
    <row r="631" spans="1:8">
      <c r="A631" s="86" t="str">
        <v>INTERESTS55</v>
      </c>
      <c r="B631" s="239">
        <v>630</v>
      </c>
      <c r="C631" s="86" t="s">
        <v>1426</v>
      </c>
      <c r="D631" s="241">
        <f>COUNTIF($C$1:$C631,C631)</f>
        <v>6</v>
      </c>
      <c r="E631" s="241" t="str">
        <f t="shared" si="29"/>
        <v>Interests &amp; Hobbies6</v>
      </c>
      <c r="F631" s="86" t="s">
        <v>1437</v>
      </c>
      <c r="G631" s="242">
        <v>0.18886238532110097</v>
      </c>
      <c r="H631" s="245">
        <v>92.97064638870259</v>
      </c>
    </row>
    <row r="632" spans="1:8">
      <c r="A632" s="86" t="str">
        <v>INTERESTS10</v>
      </c>
      <c r="B632" s="239">
        <v>631</v>
      </c>
      <c r="C632" s="86" t="s">
        <v>1426</v>
      </c>
      <c r="D632" s="241">
        <f>COUNTIF($C$1:$C632,C632)</f>
        <v>7</v>
      </c>
      <c r="E632" s="241" t="str">
        <f t="shared" si="29"/>
        <v>Interests &amp; Hobbies7</v>
      </c>
      <c r="F632" s="86" t="s">
        <v>1439</v>
      </c>
      <c r="G632" s="242">
        <v>0.40566055045871557</v>
      </c>
      <c r="H632" s="245">
        <v>91.403155975325191</v>
      </c>
    </row>
    <row r="633" spans="1:8">
      <c r="A633" s="86" t="str">
        <v>INTERESTS12</v>
      </c>
      <c r="B633" s="239">
        <v>632</v>
      </c>
      <c r="C633" s="86" t="s">
        <v>1426</v>
      </c>
      <c r="D633" s="241">
        <f>COUNTIF($C$1:$C633,C633)</f>
        <v>8</v>
      </c>
      <c r="E633" s="241" t="str">
        <f t="shared" si="29"/>
        <v>Interests &amp; Hobbies8</v>
      </c>
      <c r="F633" s="86" t="s">
        <v>1441</v>
      </c>
      <c r="G633" s="242">
        <v>0.30655045871559633</v>
      </c>
      <c r="H633" s="245">
        <v>90.803329587846022</v>
      </c>
    </row>
    <row r="634" spans="1:8">
      <c r="A634" s="86" t="str">
        <v>INTERESTS17</v>
      </c>
      <c r="B634" s="239">
        <v>633</v>
      </c>
      <c r="C634" s="86" t="s">
        <v>1426</v>
      </c>
      <c r="D634" s="241">
        <f>COUNTIF($C$1:$C634,C634)</f>
        <v>9</v>
      </c>
      <c r="E634" s="241" t="str">
        <f t="shared" si="29"/>
        <v>Interests &amp; Hobbies9</v>
      </c>
      <c r="F634" s="86" t="s">
        <v>1443</v>
      </c>
      <c r="G634" s="242">
        <v>0.349091743119266</v>
      </c>
      <c r="H634" s="245">
        <v>93.224010200969815</v>
      </c>
    </row>
    <row r="635" spans="1:8">
      <c r="A635" s="86" t="str">
        <v>INTERESTS43</v>
      </c>
      <c r="B635" s="239">
        <v>634</v>
      </c>
      <c r="C635" s="86" t="s">
        <v>1426</v>
      </c>
      <c r="D635" s="241">
        <f>COUNTIF($C$1:$C635,C635)</f>
        <v>10</v>
      </c>
      <c r="E635" s="241" t="str">
        <f t="shared" si="29"/>
        <v>Interests &amp; Hobbies10</v>
      </c>
      <c r="F635" s="86" t="s">
        <v>1445</v>
      </c>
      <c r="G635" s="242">
        <v>8.1238532110091743E-2</v>
      </c>
      <c r="H635" s="245">
        <v>118.03269932457903</v>
      </c>
    </row>
    <row r="636" spans="1:8">
      <c r="A636" s="86" t="str">
        <v>INTERESTS18</v>
      </c>
      <c r="B636" s="239">
        <v>635</v>
      </c>
      <c r="C636" s="86" t="s">
        <v>1426</v>
      </c>
      <c r="D636" s="241">
        <f>COUNTIF($C$1:$C636,C636)</f>
        <v>11</v>
      </c>
      <c r="E636" s="241" t="str">
        <f t="shared" si="29"/>
        <v>Interests &amp; Hobbies11</v>
      </c>
      <c r="F636" s="86" t="s">
        <v>1447</v>
      </c>
      <c r="G636" s="242">
        <v>0.33217431192660546</v>
      </c>
      <c r="H636" s="245">
        <v>97.098361953645465</v>
      </c>
    </row>
    <row r="637" spans="1:8">
      <c r="A637" s="86" t="str">
        <v>INTERESTS19</v>
      </c>
      <c r="B637" s="239">
        <v>636</v>
      </c>
      <c r="C637" s="86" t="s">
        <v>1426</v>
      </c>
      <c r="D637" s="241">
        <f>COUNTIF($C$1:$C637,C637)</f>
        <v>12</v>
      </c>
      <c r="E637" s="241" t="str">
        <f t="shared" si="29"/>
        <v>Interests &amp; Hobbies12</v>
      </c>
      <c r="F637" s="86" t="s">
        <v>1449</v>
      </c>
      <c r="G637" s="242">
        <v>2.2596330275229358E-2</v>
      </c>
      <c r="H637" s="245">
        <v>74.753424216341728</v>
      </c>
    </row>
    <row r="638" spans="1:8">
      <c r="A638" s="86" t="str">
        <v>INTERESTS44</v>
      </c>
      <c r="B638" s="239">
        <v>637</v>
      </c>
      <c r="C638" s="86" t="s">
        <v>1426</v>
      </c>
      <c r="D638" s="241">
        <f>COUNTIF($C$1:$C638,C638)</f>
        <v>13</v>
      </c>
      <c r="E638" s="241" t="str">
        <f t="shared" si="29"/>
        <v>Interests &amp; Hobbies13</v>
      </c>
      <c r="F638" s="86" t="s">
        <v>1451</v>
      </c>
      <c r="G638" s="242">
        <v>0.34047706422018342</v>
      </c>
      <c r="H638" s="245">
        <v>90.692014147975641</v>
      </c>
    </row>
    <row r="639" spans="1:8">
      <c r="A639" s="86" t="str">
        <v>INTERESTS21</v>
      </c>
      <c r="B639" s="239">
        <v>638</v>
      </c>
      <c r="C639" s="86" t="s">
        <v>1426</v>
      </c>
      <c r="D639" s="241">
        <f>COUNTIF($C$1:$C639,C639)</f>
        <v>14</v>
      </c>
      <c r="E639" s="241" t="str">
        <f t="shared" si="29"/>
        <v>Interests &amp; Hobbies14</v>
      </c>
      <c r="F639" s="86" t="s">
        <v>1453</v>
      </c>
      <c r="G639" s="242">
        <v>0.16791743119266056</v>
      </c>
      <c r="H639" s="245">
        <v>85.851081677161673</v>
      </c>
    </row>
    <row r="640" spans="1:8">
      <c r="A640" s="86" t="str">
        <v>INTERESTS47</v>
      </c>
      <c r="B640" s="239">
        <v>639</v>
      </c>
      <c r="C640" s="86" t="s">
        <v>1426</v>
      </c>
      <c r="D640" s="241">
        <f>COUNTIF($C$1:$C640,C640)</f>
        <v>15</v>
      </c>
      <c r="E640" s="241" t="str">
        <f t="shared" si="29"/>
        <v>Interests &amp; Hobbies15</v>
      </c>
      <c r="F640" s="86" t="s">
        <v>1455</v>
      </c>
      <c r="G640" s="242">
        <v>4.6155963302752297E-2</v>
      </c>
      <c r="H640" s="245">
        <v>89.875983431998691</v>
      </c>
    </row>
    <row r="641" spans="1:8">
      <c r="A641" s="86" t="str">
        <v>INTERESTS48</v>
      </c>
      <c r="B641" s="239">
        <v>640</v>
      </c>
      <c r="C641" s="86" t="s">
        <v>1426</v>
      </c>
      <c r="D641" s="241">
        <f>COUNTIF($C$1:$C641,C641)</f>
        <v>16</v>
      </c>
      <c r="E641" s="241" t="str">
        <f t="shared" si="29"/>
        <v>Interests &amp; Hobbies16</v>
      </c>
      <c r="F641" s="86" t="s">
        <v>1457</v>
      </c>
      <c r="G641" s="242">
        <v>0.49182568807339455</v>
      </c>
      <c r="H641" s="245">
        <v>103.57589622465963</v>
      </c>
    </row>
    <row r="642" spans="1:8">
      <c r="A642" s="86" t="str">
        <v>INTERESTS28</v>
      </c>
      <c r="B642" s="239">
        <v>641</v>
      </c>
      <c r="C642" s="86" t="s">
        <v>1426</v>
      </c>
      <c r="D642" s="241">
        <f>COUNTIF($C$1:$C642,C642)</f>
        <v>17</v>
      </c>
      <c r="E642" s="241" t="str">
        <f t="shared" si="29"/>
        <v>Interests &amp; Hobbies17</v>
      </c>
      <c r="F642" s="86" t="s">
        <v>1459</v>
      </c>
      <c r="G642" s="242">
        <v>0.33398165137614683</v>
      </c>
      <c r="H642" s="245">
        <v>92.273719972895634</v>
      </c>
    </row>
    <row r="643" spans="1:8">
      <c r="A643" s="86" t="str">
        <v>INTERESTS29</v>
      </c>
      <c r="B643" s="239">
        <v>642</v>
      </c>
      <c r="C643" s="86" t="s">
        <v>1426</v>
      </c>
      <c r="D643" s="241">
        <f>COUNTIF($C$1:$C643,C643)</f>
        <v>18</v>
      </c>
      <c r="E643" s="241" t="str">
        <f t="shared" ref="E643:E706" si="30">C643&amp;D643</f>
        <v>Interests &amp; Hobbies18</v>
      </c>
      <c r="F643" s="86" t="s">
        <v>1461</v>
      </c>
      <c r="G643" s="242">
        <v>0.41799082568807333</v>
      </c>
      <c r="H643" s="245">
        <v>99.27124591449828</v>
      </c>
    </row>
    <row r="644" spans="1:8">
      <c r="A644" s="86" t="str">
        <v>INTERESTS51</v>
      </c>
      <c r="B644" s="239">
        <v>643</v>
      </c>
      <c r="C644" s="86" t="s">
        <v>1426</v>
      </c>
      <c r="D644" s="241">
        <f>COUNTIF($C$1:$C644,C644)</f>
        <v>19</v>
      </c>
      <c r="E644" s="241" t="str">
        <f t="shared" si="30"/>
        <v>Interests &amp; Hobbies19</v>
      </c>
      <c r="F644" s="86" t="s">
        <v>1399</v>
      </c>
      <c r="G644" s="242">
        <v>0.52460550458715605</v>
      </c>
      <c r="H644" s="245">
        <v>102.53448876836153</v>
      </c>
    </row>
    <row r="645" spans="1:8">
      <c r="A645" s="86" t="str">
        <v>INTERESTS52</v>
      </c>
      <c r="B645" s="239">
        <v>644</v>
      </c>
      <c r="C645" s="86" t="s">
        <v>1426</v>
      </c>
      <c r="D645" s="241">
        <f>COUNTIF($C$1:$C645,C645)</f>
        <v>20</v>
      </c>
      <c r="E645" s="241" t="str">
        <f t="shared" si="30"/>
        <v>Interests &amp; Hobbies20</v>
      </c>
      <c r="F645" s="86" t="s">
        <v>1464</v>
      </c>
      <c r="G645" s="242">
        <v>0.16288990825688071</v>
      </c>
      <c r="H645" s="245">
        <v>93.507862369663769</v>
      </c>
    </row>
    <row r="646" spans="1:8">
      <c r="A646" s="86" t="str">
        <v>holdest6</v>
      </c>
      <c r="B646" s="239">
        <v>645</v>
      </c>
      <c r="C646" s="86" t="s">
        <v>1466</v>
      </c>
      <c r="D646" s="241">
        <f>COUNTIF($C$1:$C646,C646)</f>
        <v>1</v>
      </c>
      <c r="E646" s="241" t="str">
        <f t="shared" si="30"/>
        <v>Holiday Destination/Type1</v>
      </c>
      <c r="F646" s="86" t="s">
        <v>1467</v>
      </c>
      <c r="G646" s="242">
        <v>0.56193577981651377</v>
      </c>
      <c r="H646" s="245">
        <v>97.144568879669791</v>
      </c>
    </row>
    <row r="647" spans="1:8">
      <c r="A647" s="86" t="str">
        <v>holdest1</v>
      </c>
      <c r="B647" s="239">
        <v>646</v>
      </c>
      <c r="C647" s="86" t="s">
        <v>1466</v>
      </c>
      <c r="D647" s="241">
        <f>COUNTIF($C$1:$C647,C647)</f>
        <v>2</v>
      </c>
      <c r="E647" s="241" t="str">
        <f t="shared" si="30"/>
        <v>Holiday Destination/Type2</v>
      </c>
      <c r="F647" s="86" t="s">
        <v>1469</v>
      </c>
      <c r="G647" s="242">
        <v>4.0587155963302743E-2</v>
      </c>
      <c r="H647" s="245">
        <v>94.503704362418318</v>
      </c>
    </row>
    <row r="648" spans="1:8">
      <c r="A648" s="86" t="str">
        <v>holdest2</v>
      </c>
      <c r="B648" s="239">
        <v>647</v>
      </c>
      <c r="C648" s="86" t="s">
        <v>1466</v>
      </c>
      <c r="D648" s="241">
        <f>COUNTIF($C$1:$C648,C648)</f>
        <v>3</v>
      </c>
      <c r="E648" s="241" t="str">
        <f t="shared" si="30"/>
        <v>Holiday Destination/Type3</v>
      </c>
      <c r="F648" s="86" t="s">
        <v>1471</v>
      </c>
      <c r="G648" s="242">
        <v>8.8211009174311919E-2</v>
      </c>
      <c r="H648" s="245">
        <v>86.413105468433486</v>
      </c>
    </row>
    <row r="649" spans="1:8">
      <c r="A649" s="86" t="str">
        <v>holdest3</v>
      </c>
      <c r="B649" s="239">
        <v>648</v>
      </c>
      <c r="C649" s="86" t="s">
        <v>1466</v>
      </c>
      <c r="D649" s="241">
        <f>COUNTIF($C$1:$C649,C649)</f>
        <v>4</v>
      </c>
      <c r="E649" s="241" t="str">
        <f t="shared" si="30"/>
        <v>Holiday Destination/Type4</v>
      </c>
      <c r="F649" s="86" t="s">
        <v>1473</v>
      </c>
      <c r="G649" s="242">
        <v>8.34862385321101E-3</v>
      </c>
      <c r="H649" s="245">
        <v>76.268260487179305</v>
      </c>
    </row>
    <row r="650" spans="1:8">
      <c r="A650" s="86" t="str">
        <v>holdest4</v>
      </c>
      <c r="B650" s="239">
        <v>649</v>
      </c>
      <c r="C650" s="86" t="s">
        <v>1466</v>
      </c>
      <c r="D650" s="241">
        <f>COUNTIF($C$1:$C650,C650)</f>
        <v>5</v>
      </c>
      <c r="E650" s="241" t="str">
        <f t="shared" si="30"/>
        <v>Holiday Destination/Type5</v>
      </c>
      <c r="F650" s="86" t="s">
        <v>1475</v>
      </c>
      <c r="G650" s="242">
        <v>1.5348623853211009E-2</v>
      </c>
      <c r="H650" s="245">
        <v>83.33236257873186</v>
      </c>
    </row>
    <row r="651" spans="1:8">
      <c r="A651" s="86" t="str">
        <v>holdest5</v>
      </c>
      <c r="B651" s="239">
        <v>650</v>
      </c>
      <c r="C651" s="86" t="s">
        <v>1466</v>
      </c>
      <c r="D651" s="241">
        <f>COUNTIF($C$1:$C651,C651)</f>
        <v>6</v>
      </c>
      <c r="E651" s="241" t="str">
        <f t="shared" si="30"/>
        <v>Holiday Destination/Type6</v>
      </c>
      <c r="F651" s="86" t="s">
        <v>1477</v>
      </c>
      <c r="G651" s="242">
        <v>0.32461467889908258</v>
      </c>
      <c r="H651" s="245">
        <v>90.864280363004667</v>
      </c>
    </row>
    <row r="652" spans="1:8">
      <c r="A652" s="86" t="str">
        <v>holdest7</v>
      </c>
      <c r="B652" s="239">
        <v>651</v>
      </c>
      <c r="C652" s="86" t="s">
        <v>1466</v>
      </c>
      <c r="D652" s="241">
        <f>COUNTIF($C$1:$C652,C652)</f>
        <v>7</v>
      </c>
      <c r="E652" s="241" t="str">
        <f t="shared" si="30"/>
        <v>Holiday Destination/Type7</v>
      </c>
      <c r="F652" s="86" t="s">
        <v>1479</v>
      </c>
      <c r="G652" s="242">
        <v>0.20492660550458716</v>
      </c>
      <c r="H652" s="245">
        <v>92.738092167300778</v>
      </c>
    </row>
    <row r="653" spans="1:8">
      <c r="A653" s="86" t="str">
        <v>holdest8</v>
      </c>
      <c r="B653" s="239">
        <v>652</v>
      </c>
      <c r="C653" s="86" t="s">
        <v>1466</v>
      </c>
      <c r="D653" s="241">
        <f>COUNTIF($C$1:$C653,C653)</f>
        <v>8</v>
      </c>
      <c r="E653" s="241" t="str">
        <f t="shared" si="30"/>
        <v>Holiday Destination/Type8</v>
      </c>
      <c r="F653" s="86" t="s">
        <v>1481</v>
      </c>
      <c r="G653" s="242">
        <v>5.9623853211009187E-2</v>
      </c>
      <c r="H653" s="245">
        <v>81.241613574978402</v>
      </c>
    </row>
    <row r="654" spans="1:8">
      <c r="A654" s="86" t="str">
        <v>holtype1</v>
      </c>
      <c r="B654" s="239">
        <v>653</v>
      </c>
      <c r="C654" s="86" t="s">
        <v>1466</v>
      </c>
      <c r="D654" s="241">
        <f>COUNTIF($C$1:$C654,C654)</f>
        <v>9</v>
      </c>
      <c r="E654" s="241" t="str">
        <f t="shared" si="30"/>
        <v>Holiday Destination/Type9</v>
      </c>
      <c r="F654" s="86" t="s">
        <v>1483</v>
      </c>
      <c r="G654" s="242">
        <v>0.20440366972477059</v>
      </c>
      <c r="H654" s="245">
        <v>90.65766083601909</v>
      </c>
    </row>
    <row r="655" spans="1:8">
      <c r="A655" s="86" t="str">
        <v>holtype3</v>
      </c>
      <c r="B655" s="239">
        <v>654</v>
      </c>
      <c r="C655" s="86" t="s">
        <v>1466</v>
      </c>
      <c r="D655" s="241">
        <f>COUNTIF($C$1:$C655,C655)</f>
        <v>10</v>
      </c>
      <c r="E655" s="241" t="str">
        <f t="shared" si="30"/>
        <v>Holiday Destination/Type10</v>
      </c>
      <c r="F655" s="86" t="s">
        <v>1485</v>
      </c>
      <c r="G655" s="242">
        <v>2.4422018348623852E-2</v>
      </c>
      <c r="H655" s="245">
        <v>80.698822847649012</v>
      </c>
    </row>
    <row r="656" spans="1:8">
      <c r="A656" s="86" t="str">
        <v>holtype4</v>
      </c>
      <c r="B656" s="239">
        <v>655</v>
      </c>
      <c r="C656" s="86" t="s">
        <v>1466</v>
      </c>
      <c r="D656" s="241">
        <f>COUNTIF($C$1:$C656,C656)</f>
        <v>11</v>
      </c>
      <c r="E656" s="241" t="str">
        <f t="shared" si="30"/>
        <v>Holiday Destination/Type11</v>
      </c>
      <c r="F656" s="86" t="s">
        <v>1487</v>
      </c>
      <c r="G656" s="242">
        <v>0.19582568807339445</v>
      </c>
      <c r="H656" s="245">
        <v>97.696137952518896</v>
      </c>
    </row>
    <row r="657" spans="1:8">
      <c r="A657" s="86" t="str">
        <v>holtype6</v>
      </c>
      <c r="B657" s="239">
        <v>656</v>
      </c>
      <c r="C657" s="86" t="s">
        <v>1466</v>
      </c>
      <c r="D657" s="241">
        <f>COUNTIF($C$1:$C657,C657)</f>
        <v>12</v>
      </c>
      <c r="E657" s="241" t="str">
        <f t="shared" si="30"/>
        <v>Holiday Destination/Type12</v>
      </c>
      <c r="F657" s="86" t="s">
        <v>1489</v>
      </c>
      <c r="G657" s="242">
        <v>0.1205504587155963</v>
      </c>
      <c r="H657" s="245">
        <v>83.326566650483088</v>
      </c>
    </row>
    <row r="658" spans="1:8">
      <c r="A658" s="86" t="str">
        <v>car_enqc_app</v>
      </c>
      <c r="B658" s="239">
        <v>657</v>
      </c>
      <c r="C658" s="86" t="s">
        <v>1492</v>
      </c>
      <c r="D658" s="241">
        <f>COUNTIF($C$1:$C658,C658)</f>
        <v>1</v>
      </c>
      <c r="E658" s="241" t="str">
        <f t="shared" si="30"/>
        <v>Make enquiry on car dealership or manufacturer1</v>
      </c>
      <c r="F658" s="86" t="s">
        <v>1493</v>
      </c>
      <c r="G658" s="242">
        <v>0.16498165137614676</v>
      </c>
      <c r="H658" s="245">
        <v>114.16864302632368</v>
      </c>
    </row>
    <row r="659" spans="1:8">
      <c r="A659" s="86" t="str">
        <v>car_enqc_call</v>
      </c>
      <c r="B659" s="239">
        <v>658</v>
      </c>
      <c r="C659" s="86" t="s">
        <v>1492</v>
      </c>
      <c r="D659" s="241">
        <f>COUNTIF($C$1:$C659,C659)</f>
        <v>2</v>
      </c>
      <c r="E659" s="241" t="str">
        <f t="shared" si="30"/>
        <v>Make enquiry on car dealership or manufacturer2</v>
      </c>
      <c r="F659" s="86" t="s">
        <v>1495</v>
      </c>
      <c r="G659" s="242">
        <v>0.4581743119266054</v>
      </c>
      <c r="H659" s="245">
        <v>98.761313853831638</v>
      </c>
    </row>
    <row r="660" spans="1:8">
      <c r="A660" s="86" t="str">
        <v>car_enqc_email</v>
      </c>
      <c r="B660" s="239">
        <v>659</v>
      </c>
      <c r="C660" s="86" t="s">
        <v>1492</v>
      </c>
      <c r="D660" s="241">
        <f>COUNTIF($C$1:$C660,C660)</f>
        <v>3</v>
      </c>
      <c r="E660" s="241" t="str">
        <f t="shared" si="30"/>
        <v>Make enquiry on car dealership or manufacturer3</v>
      </c>
      <c r="F660" s="86" t="s">
        <v>1050</v>
      </c>
      <c r="G660" s="242">
        <v>0.32737614678899085</v>
      </c>
      <c r="H660" s="245">
        <v>100.2901810273936</v>
      </c>
    </row>
    <row r="661" spans="1:8">
      <c r="A661" s="86" t="str">
        <v>car_enqc_f2f</v>
      </c>
      <c r="B661" s="239">
        <v>660</v>
      </c>
      <c r="C661" s="86" t="s">
        <v>1492</v>
      </c>
      <c r="D661" s="241">
        <f>COUNTIF($C$1:$C661,C661)</f>
        <v>4</v>
      </c>
      <c r="E661" s="241" t="str">
        <f t="shared" si="30"/>
        <v>Make enquiry on car dealership or manufacturer4</v>
      </c>
      <c r="F661" s="86" t="s">
        <v>1498</v>
      </c>
      <c r="G661" s="242">
        <v>0.51867889908256881</v>
      </c>
      <c r="H661" s="245">
        <v>99.58444398537047</v>
      </c>
    </row>
    <row r="662" spans="1:8">
      <c r="A662" s="86" t="str">
        <v>car_enqc_mail</v>
      </c>
      <c r="B662" s="239">
        <v>661</v>
      </c>
      <c r="C662" s="86" t="s">
        <v>1492</v>
      </c>
      <c r="D662" s="241">
        <f>COUNTIF($C$1:$C662,C662)</f>
        <v>5</v>
      </c>
      <c r="E662" s="241" t="str">
        <f t="shared" si="30"/>
        <v>Make enquiry on car dealership or manufacturer5</v>
      </c>
      <c r="F662" s="86" t="s">
        <v>1500</v>
      </c>
      <c r="G662" s="242">
        <v>0.12324770642201834</v>
      </c>
      <c r="H662" s="245">
        <v>102.39547949653371</v>
      </c>
    </row>
    <row r="663" spans="1:8">
      <c r="A663" s="86" t="str">
        <v>car_enqc_txt</v>
      </c>
      <c r="B663" s="239">
        <v>662</v>
      </c>
      <c r="C663" s="86" t="s">
        <v>1492</v>
      </c>
      <c r="D663" s="241">
        <f>COUNTIF($C$1:$C663,C663)</f>
        <v>6</v>
      </c>
      <c r="E663" s="241" t="str">
        <f t="shared" si="30"/>
        <v>Make enquiry on car dealership or manufacturer6</v>
      </c>
      <c r="F663" s="86" t="s">
        <v>1502</v>
      </c>
      <c r="G663" s="242">
        <v>0.10207339449541286</v>
      </c>
      <c r="H663" s="245">
        <v>112.6725937454063</v>
      </c>
    </row>
    <row r="664" spans="1:8">
      <c r="A664" s="86" t="str">
        <v>car_enqc_web</v>
      </c>
      <c r="B664" s="239">
        <v>663</v>
      </c>
      <c r="C664" s="86" t="s">
        <v>1492</v>
      </c>
      <c r="D664" s="241">
        <f>COUNTIF($C$1:$C664,C664)</f>
        <v>7</v>
      </c>
      <c r="E664" s="241" t="str">
        <f t="shared" si="30"/>
        <v>Make enquiry on car dealership or manufacturer7</v>
      </c>
      <c r="F664" s="86" t="s">
        <v>1504</v>
      </c>
      <c r="G664" s="242">
        <v>0.24022018348623855</v>
      </c>
      <c r="H664" s="245">
        <v>101.03576584882302</v>
      </c>
    </row>
    <row r="665" spans="1:8">
      <c r="A665" s="86" t="str">
        <v>car_sub_app</v>
      </c>
      <c r="B665" s="239">
        <v>664</v>
      </c>
      <c r="C665" s="86" t="s">
        <v>1506</v>
      </c>
      <c r="D665" s="241">
        <f>COUNTIF($C$1:$C665,C665)</f>
        <v>1</v>
      </c>
      <c r="E665" s="241" t="str">
        <f t="shared" si="30"/>
        <v>Submit info to cars dealership or manufacturer1</v>
      </c>
      <c r="F665" s="86" t="s">
        <v>1493</v>
      </c>
      <c r="G665" s="242">
        <v>0.19284403669724773</v>
      </c>
      <c r="H665" s="245">
        <v>115.7119990710717</v>
      </c>
    </row>
    <row r="666" spans="1:8">
      <c r="A666" s="86" t="str">
        <v>car_sub_call</v>
      </c>
      <c r="B666" s="239">
        <v>665</v>
      </c>
      <c r="C666" s="86" t="s">
        <v>1506</v>
      </c>
      <c r="D666" s="241">
        <f>COUNTIF($C$1:$C666,C666)</f>
        <v>2</v>
      </c>
      <c r="E666" s="241" t="str">
        <f t="shared" si="30"/>
        <v>Submit info to cars dealership or manufacturer2</v>
      </c>
      <c r="F666" s="86" t="s">
        <v>1495</v>
      </c>
      <c r="G666" s="242">
        <v>0.42580733944954124</v>
      </c>
      <c r="H666" s="245">
        <v>100.34038240084374</v>
      </c>
    </row>
    <row r="667" spans="1:8">
      <c r="A667" s="86" t="str">
        <v>car_sub_email</v>
      </c>
      <c r="B667" s="239">
        <v>666</v>
      </c>
      <c r="C667" s="86" t="s">
        <v>1506</v>
      </c>
      <c r="D667" s="241">
        <f>COUNTIF($C$1:$C667,C667)</f>
        <v>3</v>
      </c>
      <c r="E667" s="241" t="str">
        <f t="shared" si="30"/>
        <v>Submit info to cars dealership or manufacturer3</v>
      </c>
      <c r="F667" s="86" t="s">
        <v>1050</v>
      </c>
      <c r="G667" s="242">
        <v>0.30077064220183486</v>
      </c>
      <c r="H667" s="245">
        <v>100.51884480963706</v>
      </c>
    </row>
    <row r="668" spans="1:8">
      <c r="A668" s="86" t="str">
        <v>car_sub_f2f</v>
      </c>
      <c r="B668" s="239">
        <v>667</v>
      </c>
      <c r="C668" s="86" t="s">
        <v>1506</v>
      </c>
      <c r="D668" s="241">
        <f>COUNTIF($C$1:$C668,C668)</f>
        <v>4</v>
      </c>
      <c r="E668" s="241" t="str">
        <f t="shared" si="30"/>
        <v>Submit info to cars dealership or manufacturer4</v>
      </c>
      <c r="F668" s="86" t="s">
        <v>1498</v>
      </c>
      <c r="G668" s="242">
        <v>0.499</v>
      </c>
      <c r="H668" s="245">
        <v>100.44271984193243</v>
      </c>
    </row>
    <row r="669" spans="1:8">
      <c r="A669" s="86" t="str">
        <v>car_sub_mail</v>
      </c>
      <c r="B669" s="239">
        <v>668</v>
      </c>
      <c r="C669" s="86" t="s">
        <v>1506</v>
      </c>
      <c r="D669" s="241">
        <f>COUNTIF($C$1:$C669,C669)</f>
        <v>5</v>
      </c>
      <c r="E669" s="241" t="str">
        <f t="shared" si="30"/>
        <v>Submit info to cars dealership or manufacturer5</v>
      </c>
      <c r="F669" s="86" t="s">
        <v>1500</v>
      </c>
      <c r="G669" s="242">
        <v>9.1614678899082577E-2</v>
      </c>
      <c r="H669" s="245">
        <v>102.92102425139717</v>
      </c>
    </row>
    <row r="670" spans="1:8">
      <c r="A670" s="86" t="str">
        <v>car_sub_txt</v>
      </c>
      <c r="B670" s="239">
        <v>669</v>
      </c>
      <c r="C670" s="86" t="s">
        <v>1506</v>
      </c>
      <c r="D670" s="241">
        <f>COUNTIF($C$1:$C670,C670)</f>
        <v>6</v>
      </c>
      <c r="E670" s="241" t="str">
        <f t="shared" si="30"/>
        <v>Submit info to cars dealership or manufacturer6</v>
      </c>
      <c r="F670" s="86" t="s">
        <v>1502</v>
      </c>
      <c r="G670" s="242">
        <v>0.11887155963302751</v>
      </c>
      <c r="H670" s="245">
        <v>113.91691344262038</v>
      </c>
    </row>
    <row r="671" spans="1:8">
      <c r="A671" s="86" t="str">
        <v>car_sub_web</v>
      </c>
      <c r="B671" s="239">
        <v>670</v>
      </c>
      <c r="C671" s="86" t="s">
        <v>1506</v>
      </c>
      <c r="D671" s="241">
        <f>COUNTIF($C$1:$C671,C671)</f>
        <v>7</v>
      </c>
      <c r="E671" s="241" t="str">
        <f t="shared" si="30"/>
        <v>Submit info to cars dealership or manufacturer7</v>
      </c>
      <c r="F671" s="86" t="s">
        <v>1504</v>
      </c>
      <c r="G671" s="242">
        <v>0.32065137614678896</v>
      </c>
      <c r="H671" s="245">
        <v>104.15336986793872</v>
      </c>
    </row>
    <row r="672" spans="1:8">
      <c r="A672" s="86" t="str">
        <v>car_mark_app</v>
      </c>
      <c r="B672" s="239">
        <v>671</v>
      </c>
      <c r="C672" s="86" t="s">
        <v>1514</v>
      </c>
      <c r="D672" s="241">
        <f>COUNTIF($C$1:$C672,C672)</f>
        <v>1</v>
      </c>
      <c r="E672" s="241" t="str">
        <f t="shared" si="30"/>
        <v>Get info/marketing from car dealership or manufacturer1</v>
      </c>
      <c r="F672" s="86" t="s">
        <v>1493</v>
      </c>
      <c r="G672" s="242">
        <v>0.15768807339449539</v>
      </c>
      <c r="H672" s="245">
        <v>113.46634538247804</v>
      </c>
    </row>
    <row r="673" spans="1:8">
      <c r="A673" s="86" t="str">
        <v>car_mark_call</v>
      </c>
      <c r="B673" s="239">
        <v>672</v>
      </c>
      <c r="C673" s="86" t="s">
        <v>1514</v>
      </c>
      <c r="D673" s="241">
        <f>COUNTIF($C$1:$C673,C673)</f>
        <v>2</v>
      </c>
      <c r="E673" s="241" t="str">
        <f t="shared" si="30"/>
        <v>Get info/marketing from car dealership or manufacturer2</v>
      </c>
      <c r="F673" s="86" t="s">
        <v>1495</v>
      </c>
      <c r="G673" s="242">
        <v>0.24361467889908259</v>
      </c>
      <c r="H673" s="245">
        <v>105.43951214705854</v>
      </c>
    </row>
    <row r="674" spans="1:8">
      <c r="A674" s="86" t="str">
        <v>car_mark_email</v>
      </c>
      <c r="B674" s="239">
        <v>673</v>
      </c>
      <c r="C674" s="86" t="s">
        <v>1514</v>
      </c>
      <c r="D674" s="241">
        <f>COUNTIF($C$1:$C674,C674)</f>
        <v>3</v>
      </c>
      <c r="E674" s="241" t="str">
        <f t="shared" si="30"/>
        <v>Get info/marketing from car dealership or manufacturer3</v>
      </c>
      <c r="F674" s="86" t="s">
        <v>1050</v>
      </c>
      <c r="G674" s="242">
        <v>0.25204587155963304</v>
      </c>
      <c r="H674" s="245">
        <v>103.37768679321206</v>
      </c>
    </row>
    <row r="675" spans="1:8">
      <c r="A675" s="86" t="str">
        <v>car_mark_f2f</v>
      </c>
      <c r="B675" s="239">
        <v>674</v>
      </c>
      <c r="C675" s="86" t="s">
        <v>1514</v>
      </c>
      <c r="D675" s="241">
        <f>COUNTIF($C$1:$C675,C675)</f>
        <v>4</v>
      </c>
      <c r="E675" s="241" t="str">
        <f t="shared" si="30"/>
        <v>Get info/marketing from car dealership or manufacturer4</v>
      </c>
      <c r="F675" s="86" t="s">
        <v>1498</v>
      </c>
      <c r="G675" s="242">
        <v>0.49852293577981649</v>
      </c>
      <c r="H675" s="245">
        <v>101.56468215049925</v>
      </c>
    </row>
    <row r="676" spans="1:8">
      <c r="A676" s="86" t="str">
        <v>car_mark_mail</v>
      </c>
      <c r="B676" s="239">
        <v>675</v>
      </c>
      <c r="C676" s="86" t="s">
        <v>1514</v>
      </c>
      <c r="D676" s="241">
        <f>COUNTIF($C$1:$C676,C676)</f>
        <v>5</v>
      </c>
      <c r="E676" s="241" t="str">
        <f t="shared" si="30"/>
        <v>Get info/marketing from car dealership or manufacturer5</v>
      </c>
      <c r="F676" s="86" t="s">
        <v>1500</v>
      </c>
      <c r="G676" s="242">
        <v>0.15465137614678898</v>
      </c>
      <c r="H676" s="245">
        <v>101.11523427968277</v>
      </c>
    </row>
    <row r="677" spans="1:8">
      <c r="A677" s="86" t="str">
        <v>car_mark_txt</v>
      </c>
      <c r="B677" s="239">
        <v>676</v>
      </c>
      <c r="C677" s="86" t="s">
        <v>1514</v>
      </c>
      <c r="D677" s="241">
        <f>COUNTIF($C$1:$C677,C677)</f>
        <v>6</v>
      </c>
      <c r="E677" s="241" t="str">
        <f t="shared" si="30"/>
        <v>Get info/marketing from car dealership or manufacturer6</v>
      </c>
      <c r="F677" s="86" t="s">
        <v>1502</v>
      </c>
      <c r="G677" s="242">
        <v>0.10422935779816515</v>
      </c>
      <c r="H677" s="245">
        <v>104.13860841974922</v>
      </c>
    </row>
    <row r="678" spans="1:8">
      <c r="A678" s="86" t="str">
        <v>car_mark_web</v>
      </c>
      <c r="B678" s="239">
        <v>677</v>
      </c>
      <c r="C678" s="86" t="s">
        <v>1514</v>
      </c>
      <c r="D678" s="241">
        <f>COUNTIF($C$1:$C678,C678)</f>
        <v>7</v>
      </c>
      <c r="E678" s="241" t="str">
        <f t="shared" si="30"/>
        <v>Get info/marketing from car dealership or manufacturer7</v>
      </c>
      <c r="F678" s="86" t="s">
        <v>1504</v>
      </c>
      <c r="G678" s="242">
        <v>0.31736697247706425</v>
      </c>
      <c r="H678" s="245">
        <v>102.73932548143978</v>
      </c>
    </row>
    <row r="679" spans="1:8">
      <c r="A679" s="86" t="str">
        <v>car_res_app</v>
      </c>
      <c r="B679" s="239">
        <v>678</v>
      </c>
      <c r="C679" s="86" t="s">
        <v>1522</v>
      </c>
      <c r="D679" s="241">
        <f>COUNTIF($C$1:$C679,C679)</f>
        <v>1</v>
      </c>
      <c r="E679" s="241" t="str">
        <f t="shared" si="30"/>
        <v>Research car dealership or manufacturer1</v>
      </c>
      <c r="F679" s="86" t="s">
        <v>1493</v>
      </c>
      <c r="G679" s="242">
        <v>0.13743119266055046</v>
      </c>
      <c r="H679" s="245">
        <v>105.90027396376958</v>
      </c>
    </row>
    <row r="680" spans="1:8">
      <c r="A680" s="86" t="str">
        <v>car_res_call</v>
      </c>
      <c r="B680" s="239">
        <v>679</v>
      </c>
      <c r="C680" s="86" t="s">
        <v>1522</v>
      </c>
      <c r="D680" s="241">
        <f>COUNTIF($C$1:$C680,C680)</f>
        <v>2</v>
      </c>
      <c r="E680" s="241" t="str">
        <f t="shared" si="30"/>
        <v>Research car dealership or manufacturer2</v>
      </c>
      <c r="F680" s="86" t="s">
        <v>1495</v>
      </c>
      <c r="G680" s="242">
        <v>0.22758715596330278</v>
      </c>
      <c r="H680" s="245">
        <v>104.67908390972245</v>
      </c>
    </row>
    <row r="681" spans="1:8">
      <c r="A681" s="86" t="str">
        <v>car_res_email</v>
      </c>
      <c r="B681" s="239">
        <v>680</v>
      </c>
      <c r="C681" s="86" t="s">
        <v>1522</v>
      </c>
      <c r="D681" s="241">
        <f>COUNTIF($C$1:$C681,C681)</f>
        <v>3</v>
      </c>
      <c r="E681" s="241" t="str">
        <f t="shared" si="30"/>
        <v>Research car dealership or manufacturer3</v>
      </c>
      <c r="F681" s="86" t="s">
        <v>1050</v>
      </c>
      <c r="G681" s="242">
        <v>0.18004587155963303</v>
      </c>
      <c r="H681" s="245">
        <v>101.77209149860349</v>
      </c>
    </row>
    <row r="682" spans="1:8">
      <c r="A682" s="86" t="str">
        <v>car_res_f2f</v>
      </c>
      <c r="B682" s="239">
        <v>681</v>
      </c>
      <c r="C682" s="86" t="s">
        <v>1522</v>
      </c>
      <c r="D682" s="241">
        <f>COUNTIF($C$1:$C682,C682)</f>
        <v>4</v>
      </c>
      <c r="E682" s="241" t="str">
        <f t="shared" si="30"/>
        <v>Research car dealership or manufacturer4</v>
      </c>
      <c r="F682" s="86" t="s">
        <v>1498</v>
      </c>
      <c r="G682" s="242">
        <v>0.68032110091743125</v>
      </c>
      <c r="H682" s="245">
        <v>100.83003637475491</v>
      </c>
    </row>
    <row r="683" spans="1:8">
      <c r="A683" s="86" t="str">
        <v>car_res_mail</v>
      </c>
      <c r="B683" s="239">
        <v>682</v>
      </c>
      <c r="C683" s="86" t="s">
        <v>1522</v>
      </c>
      <c r="D683" s="241">
        <f>COUNTIF($C$1:$C683,C683)</f>
        <v>5</v>
      </c>
      <c r="E683" s="241" t="str">
        <f t="shared" si="30"/>
        <v>Research car dealership or manufacturer5</v>
      </c>
      <c r="F683" s="86" t="s">
        <v>1500</v>
      </c>
      <c r="G683" s="242">
        <v>9.0302752293577981E-2</v>
      </c>
      <c r="H683" s="245">
        <v>106.92408917438978</v>
      </c>
    </row>
    <row r="684" spans="1:8">
      <c r="A684" s="86" t="str">
        <v>car_res_txt</v>
      </c>
      <c r="B684" s="239">
        <v>683</v>
      </c>
      <c r="C684" s="86" t="s">
        <v>1522</v>
      </c>
      <c r="D684" s="241">
        <f>COUNTIF($C$1:$C684,C684)</f>
        <v>6</v>
      </c>
      <c r="E684" s="241" t="str">
        <f t="shared" si="30"/>
        <v>Research car dealership or manufacturer6</v>
      </c>
      <c r="F684" s="86" t="s">
        <v>1502</v>
      </c>
      <c r="G684" s="242">
        <v>7.1724770642201854E-2</v>
      </c>
      <c r="H684" s="245">
        <v>112.16758675739413</v>
      </c>
    </row>
    <row r="685" spans="1:8">
      <c r="A685" s="86" t="str">
        <v>car_res_web</v>
      </c>
      <c r="B685" s="239">
        <v>684</v>
      </c>
      <c r="C685" s="86" t="s">
        <v>1522</v>
      </c>
      <c r="D685" s="241">
        <f>COUNTIF($C$1:$C685,C685)</f>
        <v>7</v>
      </c>
      <c r="E685" s="241" t="str">
        <f t="shared" si="30"/>
        <v>Research car dealership or manufacturer7</v>
      </c>
      <c r="F685" s="86" t="s">
        <v>1504</v>
      </c>
      <c r="G685" s="242">
        <v>0.39124770642201834</v>
      </c>
      <c r="H685" s="245">
        <v>102.06719110494198</v>
      </c>
    </row>
    <row r="686" spans="1:8">
      <c r="A686" s="86" t="str">
        <v>hlh_enqc_app</v>
      </c>
      <c r="B686" s="239">
        <v>685</v>
      </c>
      <c r="C686" s="86" t="s">
        <v>1530</v>
      </c>
      <c r="D686" s="241">
        <f>COUNTIF($C$1:$C686,C686)</f>
        <v>1</v>
      </c>
      <c r="E686" s="241" t="str">
        <f t="shared" si="30"/>
        <v>Make enquiry on local health services1</v>
      </c>
      <c r="F686" s="86" t="s">
        <v>1493</v>
      </c>
      <c r="G686" s="242">
        <v>0.12622935779816516</v>
      </c>
      <c r="H686" s="245">
        <v>102.97361951292905</v>
      </c>
    </row>
    <row r="687" spans="1:8">
      <c r="A687" s="86" t="str">
        <v>hlh_enqc_call</v>
      </c>
      <c r="B687" s="239">
        <v>686</v>
      </c>
      <c r="C687" s="86" t="s">
        <v>1530</v>
      </c>
      <c r="D687" s="241">
        <f>COUNTIF($C$1:$C687,C687)</f>
        <v>2</v>
      </c>
      <c r="E687" s="241" t="str">
        <f t="shared" si="30"/>
        <v>Make enquiry on local health services2</v>
      </c>
      <c r="F687" s="86" t="s">
        <v>1495</v>
      </c>
      <c r="G687" s="242">
        <v>0.3982477064220184</v>
      </c>
      <c r="H687" s="245">
        <v>99.912373455310984</v>
      </c>
    </row>
    <row r="688" spans="1:8">
      <c r="A688" s="86" t="str">
        <v>hlh_enqc_email</v>
      </c>
      <c r="B688" s="239">
        <v>687</v>
      </c>
      <c r="C688" s="86" t="s">
        <v>1530</v>
      </c>
      <c r="D688" s="241">
        <f>COUNTIF($C$1:$C688,C688)</f>
        <v>3</v>
      </c>
      <c r="E688" s="241" t="str">
        <f t="shared" si="30"/>
        <v>Make enquiry on local health services3</v>
      </c>
      <c r="F688" s="86" t="s">
        <v>1050</v>
      </c>
      <c r="G688" s="242">
        <v>0.31474311926605508</v>
      </c>
      <c r="H688" s="245">
        <v>100.52230088499515</v>
      </c>
    </row>
    <row r="689" spans="1:8">
      <c r="A689" s="86" t="str">
        <v>hlh_enqc_f2f</v>
      </c>
      <c r="B689" s="239">
        <v>688</v>
      </c>
      <c r="C689" s="86" t="s">
        <v>1530</v>
      </c>
      <c r="D689" s="241">
        <f>COUNTIF($C$1:$C689,C689)</f>
        <v>4</v>
      </c>
      <c r="E689" s="241" t="str">
        <f t="shared" si="30"/>
        <v>Make enquiry on local health services4</v>
      </c>
      <c r="F689" s="86" t="s">
        <v>1498</v>
      </c>
      <c r="G689" s="242">
        <v>0.3402660550458716</v>
      </c>
      <c r="H689" s="245">
        <v>102.42200943621241</v>
      </c>
    </row>
    <row r="690" spans="1:8">
      <c r="A690" s="86" t="str">
        <v>hlh_enqc_mail</v>
      </c>
      <c r="B690" s="239">
        <v>689</v>
      </c>
      <c r="C690" s="86" t="s">
        <v>1530</v>
      </c>
      <c r="D690" s="241">
        <f>COUNTIF($C$1:$C690,C690)</f>
        <v>5</v>
      </c>
      <c r="E690" s="241" t="str">
        <f t="shared" si="30"/>
        <v>Make enquiry on local health services5</v>
      </c>
      <c r="F690" s="86" t="s">
        <v>1500</v>
      </c>
      <c r="G690" s="242">
        <v>0.12870642201834864</v>
      </c>
      <c r="H690" s="245">
        <v>102.80155456798809</v>
      </c>
    </row>
    <row r="691" spans="1:8">
      <c r="A691" s="86" t="str">
        <v>hlh_enqc_txt</v>
      </c>
      <c r="B691" s="239">
        <v>690</v>
      </c>
      <c r="C691" s="86" t="s">
        <v>1530</v>
      </c>
      <c r="D691" s="241">
        <f>COUNTIF($C$1:$C691,C691)</f>
        <v>6</v>
      </c>
      <c r="E691" s="241" t="str">
        <f t="shared" si="30"/>
        <v>Make enquiry on local health services6</v>
      </c>
      <c r="F691" s="86" t="s">
        <v>1502</v>
      </c>
      <c r="G691" s="242">
        <v>9.1972477064220182E-2</v>
      </c>
      <c r="H691" s="245">
        <v>103.38272255654321</v>
      </c>
    </row>
    <row r="692" spans="1:8">
      <c r="A692" s="86" t="str">
        <v>hlh_enqc_web</v>
      </c>
      <c r="B692" s="239">
        <v>691</v>
      </c>
      <c r="C692" s="86" t="s">
        <v>1530</v>
      </c>
      <c r="D692" s="241">
        <f>COUNTIF($C$1:$C692,C692)</f>
        <v>7</v>
      </c>
      <c r="E692" s="241" t="str">
        <f t="shared" si="30"/>
        <v>Make enquiry on local health services7</v>
      </c>
      <c r="F692" s="86" t="s">
        <v>1504</v>
      </c>
      <c r="G692" s="242">
        <v>0.22259633027522938</v>
      </c>
      <c r="H692" s="245">
        <v>100.61509865287384</v>
      </c>
    </row>
    <row r="693" spans="1:8">
      <c r="A693" s="86" t="str">
        <v>hlh_sub_app</v>
      </c>
      <c r="B693" s="239">
        <v>692</v>
      </c>
      <c r="C693" s="86" t="s">
        <v>1538</v>
      </c>
      <c r="D693" s="241">
        <f>COUNTIF($C$1:$C693,C693)</f>
        <v>1</v>
      </c>
      <c r="E693" s="241" t="str">
        <f t="shared" si="30"/>
        <v>Submit info to local health services1</v>
      </c>
      <c r="F693" s="86" t="s">
        <v>1493</v>
      </c>
      <c r="G693" s="242">
        <v>0.17477981651376143</v>
      </c>
      <c r="H693" s="245">
        <v>106.36813597309627</v>
      </c>
    </row>
    <row r="694" spans="1:8">
      <c r="A694" s="86" t="str">
        <v>hlh_sub_call</v>
      </c>
      <c r="B694" s="239">
        <v>693</v>
      </c>
      <c r="C694" s="86" t="s">
        <v>1538</v>
      </c>
      <c r="D694" s="241">
        <f>COUNTIF($C$1:$C694,C694)</f>
        <v>2</v>
      </c>
      <c r="E694" s="241" t="str">
        <f t="shared" si="30"/>
        <v>Submit info to local health services2</v>
      </c>
      <c r="F694" s="86" t="s">
        <v>1495</v>
      </c>
      <c r="G694" s="242">
        <v>0.38030275229357796</v>
      </c>
      <c r="H694" s="245">
        <v>99.396751762831016</v>
      </c>
    </row>
    <row r="695" spans="1:8">
      <c r="A695" s="86" t="str">
        <v>hlh_sub_email</v>
      </c>
      <c r="B695" s="239">
        <v>694</v>
      </c>
      <c r="C695" s="86" t="s">
        <v>1538</v>
      </c>
      <c r="D695" s="241">
        <f>COUNTIF($C$1:$C695,C695)</f>
        <v>3</v>
      </c>
      <c r="E695" s="241" t="str">
        <f t="shared" si="30"/>
        <v>Submit info to local health services3</v>
      </c>
      <c r="F695" s="86" t="s">
        <v>1050</v>
      </c>
      <c r="G695" s="242">
        <v>0.27730275229357793</v>
      </c>
      <c r="H695" s="245">
        <v>100.41236933031269</v>
      </c>
    </row>
    <row r="696" spans="1:8">
      <c r="A696" s="86" t="str">
        <v>hlh_sub_f2f</v>
      </c>
      <c r="B696" s="239">
        <v>695</v>
      </c>
      <c r="C696" s="86" t="s">
        <v>1538</v>
      </c>
      <c r="D696" s="241">
        <f>COUNTIF($C$1:$C696,C696)</f>
        <v>4</v>
      </c>
      <c r="E696" s="241" t="str">
        <f t="shared" si="30"/>
        <v>Submit info to local health services4</v>
      </c>
      <c r="F696" s="86" t="s">
        <v>1498</v>
      </c>
      <c r="G696" s="242">
        <v>0.41231192660550459</v>
      </c>
      <c r="H696" s="245">
        <v>101.94778343950178</v>
      </c>
    </row>
    <row r="697" spans="1:8">
      <c r="A697" s="86" t="str">
        <v>hlh_sub_mail</v>
      </c>
      <c r="B697" s="239">
        <v>696</v>
      </c>
      <c r="C697" s="86" t="s">
        <v>1538</v>
      </c>
      <c r="D697" s="241">
        <f>COUNTIF($C$1:$C697,C697)</f>
        <v>5</v>
      </c>
      <c r="E697" s="241" t="str">
        <f t="shared" si="30"/>
        <v>Submit info to local health services5</v>
      </c>
      <c r="F697" s="86" t="s">
        <v>1500</v>
      </c>
      <c r="G697" s="242">
        <v>0.11994495412844038</v>
      </c>
      <c r="H697" s="245">
        <v>100.26255032481133</v>
      </c>
    </row>
    <row r="698" spans="1:8">
      <c r="A698" s="86" t="str">
        <v>hlh_sub_txt</v>
      </c>
      <c r="B698" s="239">
        <v>697</v>
      </c>
      <c r="C698" s="86" t="s">
        <v>1538</v>
      </c>
      <c r="D698" s="241">
        <f>COUNTIF($C$1:$C698,C698)</f>
        <v>6</v>
      </c>
      <c r="E698" s="241" t="str">
        <f t="shared" si="30"/>
        <v>Submit info to local health services6</v>
      </c>
      <c r="F698" s="86" t="s">
        <v>1502</v>
      </c>
      <c r="G698" s="242">
        <v>0.11335779816513764</v>
      </c>
      <c r="H698" s="245">
        <v>107.76463172500468</v>
      </c>
    </row>
    <row r="699" spans="1:8">
      <c r="A699" s="86" t="str">
        <v>hlh_sub_web</v>
      </c>
      <c r="B699" s="239">
        <v>698</v>
      </c>
      <c r="C699" s="86" t="s">
        <v>1538</v>
      </c>
      <c r="D699" s="241">
        <f>COUNTIF($C$1:$C699,C699)</f>
        <v>7</v>
      </c>
      <c r="E699" s="241" t="str">
        <f t="shared" si="30"/>
        <v>Submit info to local health services7</v>
      </c>
      <c r="F699" s="86" t="s">
        <v>1504</v>
      </c>
      <c r="G699" s="242">
        <v>0.2655229357798165</v>
      </c>
      <c r="H699" s="245">
        <v>99.388514282961765</v>
      </c>
    </row>
    <row r="700" spans="1:8">
      <c r="A700" s="86" t="str">
        <v>hlh_mark_app</v>
      </c>
      <c r="B700" s="239">
        <v>699</v>
      </c>
      <c r="C700" s="86" t="s">
        <v>1546</v>
      </c>
      <c r="D700" s="241">
        <f>COUNTIF($C$1:$C700,C700)</f>
        <v>1</v>
      </c>
      <c r="E700" s="241" t="str">
        <f t="shared" si="30"/>
        <v>Get info/marketing on local health services1</v>
      </c>
      <c r="F700" s="86" t="s">
        <v>1493</v>
      </c>
      <c r="G700" s="242">
        <v>0.14842201834862387</v>
      </c>
      <c r="H700" s="245">
        <v>109.71243011428211</v>
      </c>
    </row>
    <row r="701" spans="1:8">
      <c r="A701" s="86" t="str">
        <v>hlh_mark_call</v>
      </c>
      <c r="B701" s="239">
        <v>700</v>
      </c>
      <c r="C701" s="86" t="s">
        <v>1546</v>
      </c>
      <c r="D701" s="241">
        <f>COUNTIF($C$1:$C701,C701)</f>
        <v>2</v>
      </c>
      <c r="E701" s="241" t="str">
        <f t="shared" si="30"/>
        <v>Get info/marketing on local health services2</v>
      </c>
      <c r="F701" s="86" t="s">
        <v>1495</v>
      </c>
      <c r="G701" s="242">
        <v>0.26998165137614677</v>
      </c>
      <c r="H701" s="245">
        <v>103.93044872357851</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0.27366055045871562</v>
      </c>
      <c r="H703" s="245">
        <v>103.43582266637812</v>
      </c>
    </row>
    <row r="704" spans="1:8">
      <c r="A704" s="86" t="str">
        <v>hlh_mark_mail</v>
      </c>
      <c r="B704" s="239">
        <v>703</v>
      </c>
      <c r="C704" s="86" t="s">
        <v>1546</v>
      </c>
      <c r="D704" s="241">
        <f>COUNTIF($C$1:$C704,C704)</f>
        <v>5</v>
      </c>
      <c r="E704" s="241" t="str">
        <f t="shared" si="30"/>
        <v>Get info/marketing on local health services5</v>
      </c>
      <c r="F704" s="86" t="s">
        <v>1500</v>
      </c>
      <c r="G704" s="242">
        <v>0.19552293577981653</v>
      </c>
      <c r="H704" s="245">
        <v>108.36723724069482</v>
      </c>
    </row>
    <row r="705" spans="1:8">
      <c r="A705" s="86" t="str">
        <v>hlh_mark_txt</v>
      </c>
      <c r="B705" s="239">
        <v>704</v>
      </c>
      <c r="C705" s="86" t="s">
        <v>1546</v>
      </c>
      <c r="D705" s="241">
        <f>COUNTIF($C$1:$C705,C705)</f>
        <v>6</v>
      </c>
      <c r="E705" s="241" t="str">
        <f t="shared" si="30"/>
        <v>Get info/marketing on local health services6</v>
      </c>
      <c r="F705" s="86" t="s">
        <v>1502</v>
      </c>
      <c r="G705" s="242">
        <v>0.14412844036697248</v>
      </c>
      <c r="H705" s="245">
        <v>104.1578947057538</v>
      </c>
    </row>
    <row r="706" spans="1:8">
      <c r="A706" s="86" t="str">
        <v>hlh_mark_web</v>
      </c>
      <c r="B706" s="239">
        <v>705</v>
      </c>
      <c r="C706" s="86" t="s">
        <v>1546</v>
      </c>
      <c r="D706" s="241">
        <f>COUNTIF($C$1:$C706,C706)</f>
        <v>7</v>
      </c>
      <c r="E706" s="241" t="str">
        <f t="shared" si="30"/>
        <v>Get info/marketing on local health services7</v>
      </c>
      <c r="F706" s="86" t="s">
        <v>1504</v>
      </c>
      <c r="G706" s="242">
        <v>0.25755963302752288</v>
      </c>
      <c r="H706" s="245">
        <v>98.852587138550319</v>
      </c>
    </row>
    <row r="707" spans="1:8">
      <c r="A707" s="86" t="str">
        <v>hlh_res_app</v>
      </c>
      <c r="B707" s="239">
        <v>706</v>
      </c>
      <c r="C707" s="86" t="s">
        <v>1554</v>
      </c>
      <c r="D707" s="241">
        <f>COUNTIF($C$1:$C707,C707)</f>
        <v>1</v>
      </c>
      <c r="E707" s="241" t="str">
        <f t="shared" ref="E707:E770" si="31">C707&amp;D707</f>
        <v>Research local health services1</v>
      </c>
      <c r="F707" s="86" t="s">
        <v>1493</v>
      </c>
      <c r="G707" s="242">
        <v>0.14822018348623855</v>
      </c>
      <c r="H707" s="245">
        <v>113.43024410666047</v>
      </c>
    </row>
    <row r="708" spans="1:8">
      <c r="A708" s="86" t="str">
        <v>hlh_res_call</v>
      </c>
      <c r="B708" s="239">
        <v>707</v>
      </c>
      <c r="C708" s="86" t="s">
        <v>1554</v>
      </c>
      <c r="D708" s="241">
        <f>COUNTIF($C$1:$C708,C708)</f>
        <v>2</v>
      </c>
      <c r="E708" s="241" t="str">
        <f t="shared" si="31"/>
        <v>Research local health services2</v>
      </c>
      <c r="F708" s="86" t="s">
        <v>1495</v>
      </c>
      <c r="G708" s="242">
        <v>0.32410091743119263</v>
      </c>
      <c r="H708" s="245">
        <v>100.37913922036343</v>
      </c>
    </row>
    <row r="709" spans="1:8">
      <c r="A709" s="86" t="str">
        <v>hlh_res_email</v>
      </c>
      <c r="B709" s="239">
        <v>708</v>
      </c>
      <c r="C709" s="86" t="s">
        <v>1554</v>
      </c>
      <c r="D709" s="241">
        <f>COUNTIF($C$1:$C709,C709)</f>
        <v>3</v>
      </c>
      <c r="E709" s="241" t="str">
        <f t="shared" si="31"/>
        <v>Research local health services3</v>
      </c>
      <c r="F709" s="86" t="s">
        <v>1050</v>
      </c>
      <c r="G709" s="242">
        <v>0.21562385321100919</v>
      </c>
      <c r="H709" s="245">
        <v>105.28098814306945</v>
      </c>
    </row>
    <row r="710" spans="1:8">
      <c r="A710" s="86" t="str">
        <v>hlh_res_f2f</v>
      </c>
      <c r="B710" s="239">
        <v>709</v>
      </c>
      <c r="C710" s="86" t="s">
        <v>1554</v>
      </c>
      <c r="D710" s="241">
        <f>COUNTIF($C$1:$C710,C710)</f>
        <v>4</v>
      </c>
      <c r="E710" s="241" t="str">
        <f t="shared" si="31"/>
        <v>Research local health services4</v>
      </c>
      <c r="F710" s="86" t="s">
        <v>1498</v>
      </c>
      <c r="G710" s="242">
        <v>0.30978899082568806</v>
      </c>
      <c r="H710" s="245">
        <v>104.42368848949488</v>
      </c>
    </row>
    <row r="711" spans="1:8">
      <c r="A711" s="86" t="str">
        <v>hlh_res_mail</v>
      </c>
      <c r="B711" s="239">
        <v>710</v>
      </c>
      <c r="C711" s="86" t="s">
        <v>1554</v>
      </c>
      <c r="D711" s="241">
        <f>COUNTIF($C$1:$C711,C711)</f>
        <v>5</v>
      </c>
      <c r="E711" s="241" t="str">
        <f t="shared" si="31"/>
        <v>Research local health services5</v>
      </c>
      <c r="F711" s="86" t="s">
        <v>1500</v>
      </c>
      <c r="G711" s="242">
        <v>9.1100917431192655E-2</v>
      </c>
      <c r="H711" s="245">
        <v>117.62105625426035</v>
      </c>
    </row>
    <row r="712" spans="1:8">
      <c r="A712" s="86" t="str">
        <v>hlh_res_txt</v>
      </c>
      <c r="B712" s="239">
        <v>711</v>
      </c>
      <c r="C712" s="86" t="s">
        <v>1554</v>
      </c>
      <c r="D712" s="241">
        <f>COUNTIF($C$1:$C712,C712)</f>
        <v>6</v>
      </c>
      <c r="E712" s="241" t="str">
        <f t="shared" si="31"/>
        <v>Research local health services6</v>
      </c>
      <c r="F712" s="86" t="s">
        <v>1502</v>
      </c>
      <c r="G712" s="242">
        <v>9.620183486238533E-2</v>
      </c>
      <c r="H712" s="245">
        <v>111.94203812621511</v>
      </c>
    </row>
    <row r="713" spans="1:8">
      <c r="A713" s="86" t="str">
        <v>hlh_res_web</v>
      </c>
      <c r="B713" s="239">
        <v>712</v>
      </c>
      <c r="C713" s="86" t="s">
        <v>1554</v>
      </c>
      <c r="D713" s="241">
        <f>COUNTIF($C$1:$C713,C713)</f>
        <v>7</v>
      </c>
      <c r="E713" s="241" t="str">
        <f t="shared" si="31"/>
        <v>Research local health services7</v>
      </c>
      <c r="F713" s="86" t="s">
        <v>1504</v>
      </c>
      <c r="G713" s="242">
        <v>0.33032110091743122</v>
      </c>
      <c r="H713" s="245">
        <v>99.912267039220552</v>
      </c>
    </row>
    <row r="714" spans="1:8">
      <c r="A714" s="86" t="str">
        <v>loc_enqc_app</v>
      </c>
      <c r="B714" s="239">
        <v>713</v>
      </c>
      <c r="C714" s="86" t="s">
        <v>1562</v>
      </c>
      <c r="D714" s="241">
        <f>COUNTIF($C$1:$C714,C714)</f>
        <v>1</v>
      </c>
      <c r="E714" s="241" t="str">
        <f t="shared" si="31"/>
        <v>Make enquiry on local services, events, news1</v>
      </c>
      <c r="F714" s="86" t="s">
        <v>1493</v>
      </c>
      <c r="G714" s="242">
        <v>0.11966055045871563</v>
      </c>
      <c r="H714" s="245">
        <v>110.27864321067304</v>
      </c>
    </row>
    <row r="715" spans="1:8">
      <c r="A715" s="86" t="str">
        <v>loc_enqc_call</v>
      </c>
      <c r="B715" s="239">
        <v>714</v>
      </c>
      <c r="C715" s="86" t="s">
        <v>1562</v>
      </c>
      <c r="D715" s="241">
        <f>COUNTIF($C$1:$C715,C715)</f>
        <v>2</v>
      </c>
      <c r="E715" s="241" t="str">
        <f t="shared" si="31"/>
        <v>Make enquiry on local services, events, news2</v>
      </c>
      <c r="F715" s="86" t="s">
        <v>1495</v>
      </c>
      <c r="G715" s="242">
        <v>0.34933027522935789</v>
      </c>
      <c r="H715" s="245">
        <v>100.67525477425498</v>
      </c>
    </row>
    <row r="716" spans="1:8">
      <c r="A716" s="86" t="str">
        <v>loc_enqc_email</v>
      </c>
      <c r="B716" s="239">
        <v>715</v>
      </c>
      <c r="C716" s="86" t="s">
        <v>1562</v>
      </c>
      <c r="D716" s="241">
        <f>COUNTIF($C$1:$C716,C716)</f>
        <v>3</v>
      </c>
      <c r="E716" s="241" t="str">
        <f t="shared" si="31"/>
        <v>Make enquiry on local services, events, news3</v>
      </c>
      <c r="F716" s="86" t="s">
        <v>1050</v>
      </c>
      <c r="G716" s="242">
        <v>0.39643119266055044</v>
      </c>
      <c r="H716" s="245">
        <v>99.305763034386501</v>
      </c>
    </row>
    <row r="717" spans="1:8">
      <c r="A717" s="86" t="str">
        <v>loc_enqc_f2f</v>
      </c>
      <c r="B717" s="239">
        <v>716</v>
      </c>
      <c r="C717" s="86" t="s">
        <v>1562</v>
      </c>
      <c r="D717" s="241">
        <f>COUNTIF($C$1:$C717,C717)</f>
        <v>4</v>
      </c>
      <c r="E717" s="241" t="str">
        <f t="shared" si="31"/>
        <v>Make enquiry on local services, events, news4</v>
      </c>
      <c r="F717" s="86" t="s">
        <v>1498</v>
      </c>
      <c r="G717" s="242">
        <v>0.20996330275229355</v>
      </c>
      <c r="H717" s="245">
        <v>106.73584452715662</v>
      </c>
    </row>
    <row r="718" spans="1:8">
      <c r="A718" s="86" t="str">
        <v>loc_enqc_mail</v>
      </c>
      <c r="B718" s="239">
        <v>717</v>
      </c>
      <c r="C718" s="86" t="s">
        <v>1562</v>
      </c>
      <c r="D718" s="241">
        <f>COUNTIF($C$1:$C718,C718)</f>
        <v>5</v>
      </c>
      <c r="E718" s="241" t="str">
        <f t="shared" si="31"/>
        <v>Make enquiry on local services, events, news5</v>
      </c>
      <c r="F718" s="86" t="s">
        <v>1500</v>
      </c>
      <c r="G718" s="242">
        <v>0.1238715596330275</v>
      </c>
      <c r="H718" s="245">
        <v>104.7072517304521</v>
      </c>
    </row>
    <row r="719" spans="1:8">
      <c r="A719" s="86" t="str">
        <v>loc_enqc_txt</v>
      </c>
      <c r="B719" s="239">
        <v>718</v>
      </c>
      <c r="C719" s="86" t="s">
        <v>1562</v>
      </c>
      <c r="D719" s="241">
        <f>COUNTIF($C$1:$C719,C719)</f>
        <v>6</v>
      </c>
      <c r="E719" s="241" t="str">
        <f t="shared" si="31"/>
        <v>Make enquiry on local services, events, news6</v>
      </c>
      <c r="F719" s="86" t="s">
        <v>1502</v>
      </c>
      <c r="G719" s="242">
        <v>7.3788990825688072E-2</v>
      </c>
      <c r="H719" s="245">
        <v>114.05226030503167</v>
      </c>
    </row>
    <row r="720" spans="1:8">
      <c r="A720" s="86" t="str">
        <v>loc_enqc_web</v>
      </c>
      <c r="B720" s="239">
        <v>719</v>
      </c>
      <c r="C720" s="86" t="s">
        <v>1562</v>
      </c>
      <c r="D720" s="241">
        <f>COUNTIF($C$1:$C720,C720)</f>
        <v>7</v>
      </c>
      <c r="E720" s="241" t="str">
        <f t="shared" si="31"/>
        <v>Make enquiry on local services, events, news7</v>
      </c>
      <c r="F720" s="86" t="s">
        <v>1504</v>
      </c>
      <c r="G720" s="242">
        <v>0.24955045871559631</v>
      </c>
      <c r="H720" s="245">
        <v>100.25232690884411</v>
      </c>
    </row>
    <row r="721" spans="1:8">
      <c r="A721" s="86" t="str">
        <v>loc_sub_app</v>
      </c>
      <c r="B721" s="239">
        <v>720</v>
      </c>
      <c r="C721" s="86" t="s">
        <v>1570</v>
      </c>
      <c r="D721" s="241">
        <f>COUNTIF($C$1:$C721,C721)</f>
        <v>1</v>
      </c>
      <c r="E721" s="241" t="str">
        <f t="shared" si="31"/>
        <v>Submit info to local services, events, news1</v>
      </c>
      <c r="F721" s="86" t="s">
        <v>1493</v>
      </c>
      <c r="G721" s="242">
        <v>0.16066055045871561</v>
      </c>
      <c r="H721" s="245">
        <v>110.78137248318929</v>
      </c>
    </row>
    <row r="722" spans="1:8">
      <c r="A722" s="86" t="str">
        <v>loc_sub_call</v>
      </c>
      <c r="B722" s="239">
        <v>721</v>
      </c>
      <c r="C722" s="86" t="s">
        <v>1570</v>
      </c>
      <c r="D722" s="241">
        <f>COUNTIF($C$1:$C722,C722)</f>
        <v>2</v>
      </c>
      <c r="E722" s="241" t="str">
        <f t="shared" si="31"/>
        <v>Submit info to local services, events, news2</v>
      </c>
      <c r="F722" s="86" t="s">
        <v>1495</v>
      </c>
      <c r="G722" s="242">
        <v>0.2019266055045871</v>
      </c>
      <c r="H722" s="245">
        <v>108.45978742777771</v>
      </c>
    </row>
    <row r="723" spans="1:8">
      <c r="A723" s="86" t="str">
        <v>loc_sub_email</v>
      </c>
      <c r="B723" s="239">
        <v>722</v>
      </c>
      <c r="C723" s="86" t="s">
        <v>1570</v>
      </c>
      <c r="D723" s="241">
        <f>COUNTIF($C$1:$C723,C723)</f>
        <v>3</v>
      </c>
      <c r="E723" s="241" t="str">
        <f t="shared" si="31"/>
        <v>Submit info to local services, events, news3</v>
      </c>
      <c r="F723" s="86" t="s">
        <v>1050</v>
      </c>
      <c r="G723" s="242">
        <v>0.33072477064220185</v>
      </c>
      <c r="H723" s="245">
        <v>100.25066492427889</v>
      </c>
    </row>
    <row r="724" spans="1:8">
      <c r="A724" s="86" t="str">
        <v>loc_sub_f2f</v>
      </c>
      <c r="B724" s="239">
        <v>723</v>
      </c>
      <c r="C724" s="86" t="s">
        <v>1570</v>
      </c>
      <c r="D724" s="241">
        <f>COUNTIF($C$1:$C724,C724)</f>
        <v>4</v>
      </c>
      <c r="E724" s="241" t="str">
        <f t="shared" si="31"/>
        <v>Submit info to local services, events, news4</v>
      </c>
      <c r="F724" s="86" t="s">
        <v>1498</v>
      </c>
      <c r="G724" s="242">
        <v>0.17635779816513761</v>
      </c>
      <c r="H724" s="245">
        <v>110.31363461518586</v>
      </c>
    </row>
    <row r="725" spans="1:8">
      <c r="A725" s="86" t="str">
        <v>loc_sub_mail</v>
      </c>
      <c r="B725" s="239">
        <v>724</v>
      </c>
      <c r="C725" s="86" t="s">
        <v>1570</v>
      </c>
      <c r="D725" s="241">
        <f>COUNTIF($C$1:$C725,C725)</f>
        <v>5</v>
      </c>
      <c r="E725" s="241" t="str">
        <f t="shared" si="31"/>
        <v>Submit info to local services, events, news5</v>
      </c>
      <c r="F725" s="86" t="s">
        <v>1500</v>
      </c>
      <c r="G725" s="242">
        <v>0.13270642201834862</v>
      </c>
      <c r="H725" s="245">
        <v>105.76898555060895</v>
      </c>
    </row>
    <row r="726" spans="1:8">
      <c r="A726" s="86" t="str">
        <v>loc_sub_txt</v>
      </c>
      <c r="B726" s="239">
        <v>725</v>
      </c>
      <c r="C726" s="86" t="s">
        <v>1570</v>
      </c>
      <c r="D726" s="241">
        <f>COUNTIF($C$1:$C726,C726)</f>
        <v>6</v>
      </c>
      <c r="E726" s="241" t="str">
        <f t="shared" si="31"/>
        <v>Submit info to local services, events, news6</v>
      </c>
      <c r="F726" s="86" t="s">
        <v>1502</v>
      </c>
      <c r="G726" s="242">
        <v>9.6082568807339466E-2</v>
      </c>
      <c r="H726" s="245">
        <v>114.11709063655822</v>
      </c>
    </row>
    <row r="727" spans="1:8">
      <c r="A727" s="86" t="str">
        <v>loc_sub_web</v>
      </c>
      <c r="B727" s="239">
        <v>726</v>
      </c>
      <c r="C727" s="86" t="s">
        <v>1570</v>
      </c>
      <c r="D727" s="241">
        <f>COUNTIF($C$1:$C727,C727)</f>
        <v>7</v>
      </c>
      <c r="E727" s="241" t="str">
        <f t="shared" si="31"/>
        <v>Submit info to local services, events, news7</v>
      </c>
      <c r="F727" s="86" t="s">
        <v>1504</v>
      </c>
      <c r="G727" s="242">
        <v>0.28229357798165139</v>
      </c>
      <c r="H727" s="245">
        <v>99.897016445220373</v>
      </c>
    </row>
    <row r="728" spans="1:8">
      <c r="A728" s="86" t="str">
        <v>loc_mark_app</v>
      </c>
      <c r="B728" s="239">
        <v>727</v>
      </c>
      <c r="C728" s="86" t="s">
        <v>1578</v>
      </c>
      <c r="D728" s="241">
        <f>COUNTIF($C$1:$C728,C728)</f>
        <v>1</v>
      </c>
      <c r="E728" s="241" t="str">
        <f t="shared" si="31"/>
        <v>Get info/marketing on local services, events, news1</v>
      </c>
      <c r="F728" s="86" t="s">
        <v>1493</v>
      </c>
      <c r="G728" s="242">
        <v>0.15277064220183484</v>
      </c>
      <c r="H728" s="245">
        <v>115.78458081387993</v>
      </c>
    </row>
    <row r="729" spans="1:8">
      <c r="A729" s="86" t="str">
        <v>loc_mark_call</v>
      </c>
      <c r="B729" s="239">
        <v>728</v>
      </c>
      <c r="C729" s="86" t="s">
        <v>1578</v>
      </c>
      <c r="D729" s="241">
        <f>COUNTIF($C$1:$C729,C729)</f>
        <v>2</v>
      </c>
      <c r="E729" s="241" t="str">
        <f t="shared" si="31"/>
        <v>Get info/marketing on local services, events, news2</v>
      </c>
      <c r="F729" s="86" t="s">
        <v>1495</v>
      </c>
      <c r="G729" s="242">
        <v>0.16088990825688076</v>
      </c>
      <c r="H729" s="245">
        <v>101.6110198396871</v>
      </c>
    </row>
    <row r="730" spans="1:8">
      <c r="A730" s="86" t="str">
        <v>loc_mark_email</v>
      </c>
      <c r="B730" s="239">
        <v>729</v>
      </c>
      <c r="C730" s="86" t="s">
        <v>1578</v>
      </c>
      <c r="D730" s="241">
        <f>COUNTIF($C$1:$C730,C730)</f>
        <v>3</v>
      </c>
      <c r="E730" s="241" t="str">
        <f t="shared" si="31"/>
        <v>Get info/marketing on local services, events, news3</v>
      </c>
      <c r="F730" s="86" t="s">
        <v>1050</v>
      </c>
      <c r="G730" s="242">
        <v>0.34267889908256882</v>
      </c>
      <c r="H730" s="245">
        <v>100.54555941199482</v>
      </c>
    </row>
    <row r="731" spans="1:8">
      <c r="A731" s="86" t="str">
        <v>loc_mark_f2f</v>
      </c>
      <c r="B731" s="239">
        <v>730</v>
      </c>
      <c r="C731" s="86" t="s">
        <v>1578</v>
      </c>
      <c r="D731" s="241">
        <f>COUNTIF($C$1:$C731,C731)</f>
        <v>4</v>
      </c>
      <c r="E731" s="241" t="str">
        <f t="shared" si="31"/>
        <v>Get info/marketing on local services, events, news4</v>
      </c>
      <c r="F731" s="86" t="s">
        <v>1498</v>
      </c>
      <c r="G731" s="242">
        <v>0.14600917431192659</v>
      </c>
      <c r="H731" s="245">
        <v>107.07863275721603</v>
      </c>
    </row>
    <row r="732" spans="1:8">
      <c r="A732" s="86" t="str">
        <v>loc_mark_mail</v>
      </c>
      <c r="B732" s="239">
        <v>731</v>
      </c>
      <c r="C732" s="86" t="s">
        <v>1578</v>
      </c>
      <c r="D732" s="241">
        <f>COUNTIF($C$1:$C732,C732)</f>
        <v>5</v>
      </c>
      <c r="E732" s="241" t="str">
        <f t="shared" si="31"/>
        <v>Get info/marketing on local services, events, news5</v>
      </c>
      <c r="F732" s="86" t="s">
        <v>1500</v>
      </c>
      <c r="G732" s="242">
        <v>0.16359633027522935</v>
      </c>
      <c r="H732" s="245">
        <v>104.26698493108961</v>
      </c>
    </row>
    <row r="733" spans="1:8">
      <c r="A733" s="86" t="str">
        <v>loc_mark_txt</v>
      </c>
      <c r="B733" s="239">
        <v>732</v>
      </c>
      <c r="C733" s="86" t="s">
        <v>1578</v>
      </c>
      <c r="D733" s="241">
        <f>COUNTIF($C$1:$C733,C733)</f>
        <v>6</v>
      </c>
      <c r="E733" s="241" t="str">
        <f t="shared" si="31"/>
        <v>Get info/marketing on local services, events, news6</v>
      </c>
      <c r="F733" s="86" t="s">
        <v>1502</v>
      </c>
      <c r="G733" s="242">
        <v>0.11508256880733947</v>
      </c>
      <c r="H733" s="245">
        <v>108.9919325080933</v>
      </c>
    </row>
    <row r="734" spans="1:8">
      <c r="A734" s="86" t="str">
        <v>loc_mark_web</v>
      </c>
      <c r="B734" s="239">
        <v>733</v>
      </c>
      <c r="C734" s="86" t="s">
        <v>1578</v>
      </c>
      <c r="D734" s="241">
        <f>COUNTIF($C$1:$C734,C734)</f>
        <v>7</v>
      </c>
      <c r="E734" s="241" t="str">
        <f t="shared" si="31"/>
        <v>Get info/marketing on local services, events, news7</v>
      </c>
      <c r="F734" s="86" t="s">
        <v>1504</v>
      </c>
      <c r="G734" s="242">
        <v>0.24764220183486241</v>
      </c>
      <c r="H734" s="245">
        <v>101.07123529950061</v>
      </c>
    </row>
    <row r="735" spans="1:8">
      <c r="A735" s="86" t="str">
        <v>loc_res_app</v>
      </c>
      <c r="B735" s="239">
        <v>734</v>
      </c>
      <c r="C735" s="86" t="s">
        <v>1586</v>
      </c>
      <c r="D735" s="241">
        <f>COUNTIF($C$1:$C735,C735)</f>
        <v>1</v>
      </c>
      <c r="E735" s="241" t="str">
        <f t="shared" si="31"/>
        <v>Research local services, events, news1</v>
      </c>
      <c r="F735" s="86" t="s">
        <v>1493</v>
      </c>
      <c r="G735" s="242">
        <v>0.13984403669724771</v>
      </c>
      <c r="H735" s="245">
        <v>113.83536460421779</v>
      </c>
    </row>
    <row r="736" spans="1:8">
      <c r="A736" s="86" t="str">
        <v>loc_res_call</v>
      </c>
      <c r="B736" s="239">
        <v>735</v>
      </c>
      <c r="C736" s="86" t="s">
        <v>1586</v>
      </c>
      <c r="D736" s="241">
        <f>COUNTIF($C$1:$C736,C736)</f>
        <v>2</v>
      </c>
      <c r="E736" s="241" t="str">
        <f t="shared" si="31"/>
        <v>Research local services, events, news2</v>
      </c>
      <c r="F736" s="86" t="s">
        <v>1495</v>
      </c>
      <c r="G736" s="242">
        <v>0.16297247706422019</v>
      </c>
      <c r="H736" s="245">
        <v>99.375398505312134</v>
      </c>
    </row>
    <row r="737" spans="1:8">
      <c r="A737" s="86" t="str">
        <v>loc_res_email</v>
      </c>
      <c r="B737" s="239">
        <v>736</v>
      </c>
      <c r="C737" s="86" t="s">
        <v>1586</v>
      </c>
      <c r="D737" s="241">
        <f>COUNTIF($C$1:$C737,C737)</f>
        <v>3</v>
      </c>
      <c r="E737" s="241" t="str">
        <f t="shared" si="31"/>
        <v>Research local services, events, news3</v>
      </c>
      <c r="F737" s="86" t="s">
        <v>1050</v>
      </c>
      <c r="G737" s="242">
        <v>0.25854128440366969</v>
      </c>
      <c r="H737" s="245">
        <v>101.27142004679921</v>
      </c>
    </row>
    <row r="738" spans="1:8">
      <c r="A738" s="86" t="str">
        <v>loc_res_f2f</v>
      </c>
      <c r="B738" s="239">
        <v>737</v>
      </c>
      <c r="C738" s="86" t="s">
        <v>1586</v>
      </c>
      <c r="D738" s="241">
        <f>COUNTIF($C$1:$C738,C738)</f>
        <v>4</v>
      </c>
      <c r="E738" s="241" t="str">
        <f t="shared" si="31"/>
        <v>Research local services, events, news4</v>
      </c>
      <c r="F738" s="86" t="s">
        <v>1498</v>
      </c>
      <c r="G738" s="242">
        <v>0.12063302752293578</v>
      </c>
      <c r="H738" s="245">
        <v>105.8444868244553</v>
      </c>
    </row>
    <row r="739" spans="1:8">
      <c r="A739" s="86" t="str">
        <v>loc_res_mail</v>
      </c>
      <c r="B739" s="239">
        <v>738</v>
      </c>
      <c r="C739" s="86" t="s">
        <v>1586</v>
      </c>
      <c r="D739" s="241">
        <f>COUNTIF($C$1:$C739,C739)</f>
        <v>5</v>
      </c>
      <c r="E739" s="241" t="str">
        <f t="shared" si="31"/>
        <v>Research local services, events, news5</v>
      </c>
      <c r="F739" s="86" t="s">
        <v>1500</v>
      </c>
      <c r="G739" s="242">
        <v>8.8339449541284421E-2</v>
      </c>
      <c r="H739" s="245">
        <v>116.28234674183247</v>
      </c>
    </row>
    <row r="740" spans="1:8">
      <c r="A740" s="86" t="str">
        <v>loc_res_txt</v>
      </c>
      <c r="B740" s="239">
        <v>739</v>
      </c>
      <c r="C740" s="86" t="s">
        <v>1586</v>
      </c>
      <c r="D740" s="241">
        <f>COUNTIF($C$1:$C740,C740)</f>
        <v>6</v>
      </c>
      <c r="E740" s="241" t="str">
        <f t="shared" si="31"/>
        <v>Research local services, events, news6</v>
      </c>
      <c r="F740" s="86" t="s">
        <v>1502</v>
      </c>
      <c r="G740" s="242">
        <v>7.8238532110091769E-2</v>
      </c>
      <c r="H740" s="245">
        <v>116.65338867528557</v>
      </c>
    </row>
    <row r="741" spans="1:8">
      <c r="A741" s="86" t="str">
        <v>loc_res_web</v>
      </c>
      <c r="B741" s="239">
        <v>740</v>
      </c>
      <c r="C741" s="86" t="s">
        <v>1586</v>
      </c>
      <c r="D741" s="241">
        <f>COUNTIF($C$1:$C741,C741)</f>
        <v>7</v>
      </c>
      <c r="E741" s="241" t="str">
        <f t="shared" si="31"/>
        <v>Research local services, events, news7</v>
      </c>
      <c r="F741" s="86" t="s">
        <v>1504</v>
      </c>
      <c r="G741" s="242">
        <v>0.31111926605504586</v>
      </c>
      <c r="H741" s="245">
        <v>99.914151914042122</v>
      </c>
    </row>
    <row r="742" spans="1:8">
      <c r="A742" s="86" t="str">
        <v>utl_enqc_app</v>
      </c>
      <c r="B742" s="239">
        <v>741</v>
      </c>
      <c r="C742" s="86" t="s">
        <v>1594</v>
      </c>
      <c r="D742" s="241">
        <f>COUNTIF($C$1:$C742,C742)</f>
        <v>1</v>
      </c>
      <c r="E742" s="241" t="str">
        <f t="shared" si="31"/>
        <v>Make enquiry on utilities1</v>
      </c>
      <c r="F742" s="86" t="s">
        <v>1493</v>
      </c>
      <c r="G742" s="242">
        <v>0.1475412844036697</v>
      </c>
      <c r="H742" s="245">
        <v>104.85397590145962</v>
      </c>
    </row>
    <row r="743" spans="1:8">
      <c r="A743" s="86" t="str">
        <v>utl_enqc_call</v>
      </c>
      <c r="B743" s="239">
        <v>742</v>
      </c>
      <c r="C743" s="86" t="s">
        <v>1594</v>
      </c>
      <c r="D743" s="241">
        <f>COUNTIF($C$1:$C743,C743)</f>
        <v>2</v>
      </c>
      <c r="E743" s="241" t="str">
        <f t="shared" si="31"/>
        <v>Make enquiry on utilities2</v>
      </c>
      <c r="F743" s="86" t="s">
        <v>1495</v>
      </c>
      <c r="G743" s="242">
        <v>0.35771559633027517</v>
      </c>
      <c r="H743" s="245">
        <v>99.764519953201599</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100.00833452472348</v>
      </c>
    </row>
    <row r="745" spans="1:8">
      <c r="A745" s="86" t="str">
        <v>utl_enqc_f2f</v>
      </c>
      <c r="B745" s="239">
        <v>744</v>
      </c>
      <c r="C745" s="86" t="s">
        <v>1594</v>
      </c>
      <c r="D745" s="241">
        <f>COUNTIF($C$1:$C745,C745)</f>
        <v>4</v>
      </c>
      <c r="E745" s="241" t="str">
        <f t="shared" si="31"/>
        <v>Make enquiry on utilities4</v>
      </c>
      <c r="F745" s="86" t="s">
        <v>1498</v>
      </c>
      <c r="G745" s="242">
        <v>0.20649541284403672</v>
      </c>
      <c r="H745" s="245">
        <v>101.85288133209625</v>
      </c>
    </row>
    <row r="746" spans="1:8">
      <c r="A746" s="86" t="str">
        <v>utl_enqc_mail</v>
      </c>
      <c r="B746" s="239">
        <v>745</v>
      </c>
      <c r="C746" s="86" t="s">
        <v>1594</v>
      </c>
      <c r="D746" s="241">
        <f>COUNTIF($C$1:$C746,C746)</f>
        <v>5</v>
      </c>
      <c r="E746" s="241" t="str">
        <f t="shared" si="31"/>
        <v>Make enquiry on utilities5</v>
      </c>
      <c r="F746" s="86" t="s">
        <v>1500</v>
      </c>
      <c r="G746" s="242">
        <v>0.12977064220183487</v>
      </c>
      <c r="H746" s="245">
        <v>94.779788193211786</v>
      </c>
    </row>
    <row r="747" spans="1:8">
      <c r="A747" s="86" t="str">
        <v>utl_enqc_txt</v>
      </c>
      <c r="B747" s="239">
        <v>746</v>
      </c>
      <c r="C747" s="86" t="s">
        <v>1594</v>
      </c>
      <c r="D747" s="241">
        <f>COUNTIF($C$1:$C747,C747)</f>
        <v>6</v>
      </c>
      <c r="E747" s="241" t="str">
        <f t="shared" si="31"/>
        <v>Make enquiry on utilities6</v>
      </c>
      <c r="F747" s="86" t="s">
        <v>1502</v>
      </c>
      <c r="G747" s="242">
        <v>8.0449541284403667E-2</v>
      </c>
      <c r="H747" s="245">
        <v>107.26924770951133</v>
      </c>
    </row>
    <row r="748" spans="1:8">
      <c r="A748" s="86" t="str">
        <v>utl_enqc_web</v>
      </c>
      <c r="B748" s="239">
        <v>747</v>
      </c>
      <c r="C748" s="86" t="s">
        <v>1594</v>
      </c>
      <c r="D748" s="241">
        <f>COUNTIF($C$1:$C748,C748)</f>
        <v>7</v>
      </c>
      <c r="E748" s="241" t="str">
        <f t="shared" si="31"/>
        <v>Make enquiry on utilities7</v>
      </c>
      <c r="F748" s="86" t="s">
        <v>1504</v>
      </c>
      <c r="G748" s="242">
        <v>0.2926146788990826</v>
      </c>
      <c r="H748" s="245">
        <v>100.18907463920957</v>
      </c>
    </row>
    <row r="749" spans="1:8">
      <c r="A749" s="86" t="str">
        <v>utl_sub_app</v>
      </c>
      <c r="B749" s="239">
        <v>748</v>
      </c>
      <c r="C749" s="86" t="s">
        <v>1602</v>
      </c>
      <c r="D749" s="241">
        <f>COUNTIF($C$1:$C749,C749)</f>
        <v>1</v>
      </c>
      <c r="E749" s="241" t="str">
        <f t="shared" si="31"/>
        <v>Submit info to on utilities1</v>
      </c>
      <c r="F749" s="86" t="s">
        <v>1493</v>
      </c>
      <c r="G749" s="242">
        <v>0.20500917431192661</v>
      </c>
      <c r="H749" s="245">
        <v>105.87184865092456</v>
      </c>
    </row>
    <row r="750" spans="1:8">
      <c r="A750" s="86" t="str">
        <v>utl_sub_call</v>
      </c>
      <c r="B750" s="239">
        <v>749</v>
      </c>
      <c r="C750" s="86" t="s">
        <v>1602</v>
      </c>
      <c r="D750" s="241">
        <f>COUNTIF($C$1:$C750,C750)</f>
        <v>2</v>
      </c>
      <c r="E750" s="241" t="str">
        <f t="shared" si="31"/>
        <v>Submit info to on utilities2</v>
      </c>
      <c r="F750" s="86" t="s">
        <v>1495</v>
      </c>
      <c r="G750" s="242">
        <v>0.27171559633027526</v>
      </c>
      <c r="H750" s="245">
        <v>102.70979784074984</v>
      </c>
    </row>
    <row r="751" spans="1:8">
      <c r="A751" s="86" t="str">
        <v>utl_sub_email</v>
      </c>
      <c r="B751" s="239">
        <v>750</v>
      </c>
      <c r="C751" s="86" t="s">
        <v>1602</v>
      </c>
      <c r="D751" s="241">
        <f>COUNTIF($C$1:$C751,C751)</f>
        <v>3</v>
      </c>
      <c r="E751" s="241" t="str">
        <f t="shared" si="31"/>
        <v>Submit info to on utilities3</v>
      </c>
      <c r="F751" s="86" t="s">
        <v>1050</v>
      </c>
      <c r="G751" s="242">
        <v>0.28453211009174317</v>
      </c>
      <c r="H751" s="245">
        <v>99.074704144662448</v>
      </c>
    </row>
    <row r="752" spans="1:8">
      <c r="A752" s="86" t="str">
        <v>utl_sub_f2f</v>
      </c>
      <c r="B752" s="239">
        <v>751</v>
      </c>
      <c r="C752" s="86" t="s">
        <v>1602</v>
      </c>
      <c r="D752" s="241">
        <f>COUNTIF($C$1:$C752,C752)</f>
        <v>4</v>
      </c>
      <c r="E752" s="241" t="str">
        <f t="shared" si="31"/>
        <v>Submit info to on utilities4</v>
      </c>
      <c r="F752" s="86" t="s">
        <v>1498</v>
      </c>
      <c r="G752" s="242">
        <v>0.19497247706422013</v>
      </c>
      <c r="H752" s="245">
        <v>101.88508175339173</v>
      </c>
    </row>
    <row r="753" spans="1:8">
      <c r="A753" s="86" t="str">
        <v>utl_sub_mail</v>
      </c>
      <c r="B753" s="239">
        <v>752</v>
      </c>
      <c r="C753" s="86" t="s">
        <v>1602</v>
      </c>
      <c r="D753" s="241">
        <f>COUNTIF($C$1:$C753,C753)</f>
        <v>5</v>
      </c>
      <c r="E753" s="241" t="str">
        <f t="shared" si="31"/>
        <v>Submit info to on utilities5</v>
      </c>
      <c r="F753" s="86" t="s">
        <v>1500</v>
      </c>
      <c r="G753" s="242">
        <v>0.12423853211009174</v>
      </c>
      <c r="H753" s="245">
        <v>100.16738655313628</v>
      </c>
    </row>
    <row r="754" spans="1:8">
      <c r="A754" s="86" t="str">
        <v>utl_sub_txt</v>
      </c>
      <c r="B754" s="239">
        <v>753</v>
      </c>
      <c r="C754" s="86" t="s">
        <v>1602</v>
      </c>
      <c r="D754" s="241">
        <f>COUNTIF($C$1:$C754,C754)</f>
        <v>6</v>
      </c>
      <c r="E754" s="241" t="str">
        <f t="shared" si="31"/>
        <v>Submit info to on utilities6</v>
      </c>
      <c r="F754" s="86" t="s">
        <v>1502</v>
      </c>
      <c r="G754" s="242">
        <v>8.7458715596330269E-2</v>
      </c>
      <c r="H754" s="245">
        <v>104.55836312754812</v>
      </c>
    </row>
    <row r="755" spans="1:8">
      <c r="A755" s="86" t="str">
        <v>utl_sub_web</v>
      </c>
      <c r="B755" s="239">
        <v>754</v>
      </c>
      <c r="C755" s="86" t="s">
        <v>1602</v>
      </c>
      <c r="D755" s="241">
        <f>COUNTIF($C$1:$C755,C755)</f>
        <v>7</v>
      </c>
      <c r="E755" s="241" t="str">
        <f t="shared" si="31"/>
        <v>Submit info to on utilities7</v>
      </c>
      <c r="F755" s="86" t="s">
        <v>1504</v>
      </c>
      <c r="G755" s="242">
        <v>0.32993577981651362</v>
      </c>
      <c r="H755" s="245">
        <v>99.999115084830464</v>
      </c>
    </row>
    <row r="756" spans="1:8">
      <c r="A756" s="86" t="str">
        <v>utl_mark_app</v>
      </c>
      <c r="B756" s="239">
        <v>755</v>
      </c>
      <c r="C756" s="86" t="s">
        <v>1610</v>
      </c>
      <c r="D756" s="241">
        <f>COUNTIF($C$1:$C756,C756)</f>
        <v>1</v>
      </c>
      <c r="E756" s="241" t="str">
        <f t="shared" si="31"/>
        <v>Get info/marketing on utilities1</v>
      </c>
      <c r="F756" s="86" t="s">
        <v>1493</v>
      </c>
      <c r="G756" s="242">
        <v>0.16018348623853212</v>
      </c>
      <c r="H756" s="245">
        <v>104.81733470412107</v>
      </c>
    </row>
    <row r="757" spans="1:8">
      <c r="A757" s="86" t="str">
        <v>utl_mark_call</v>
      </c>
      <c r="B757" s="239">
        <v>756</v>
      </c>
      <c r="C757" s="86" t="s">
        <v>1610</v>
      </c>
      <c r="D757" s="241">
        <f>COUNTIF($C$1:$C757,C757)</f>
        <v>2</v>
      </c>
      <c r="E757" s="241" t="str">
        <f t="shared" si="31"/>
        <v>Get info/marketing on utilities2</v>
      </c>
      <c r="F757" s="86" t="s">
        <v>1495</v>
      </c>
      <c r="G757" s="242">
        <v>0.22411009174311924</v>
      </c>
      <c r="H757" s="245">
        <v>102.82822331010189</v>
      </c>
    </row>
    <row r="758" spans="1:8">
      <c r="A758" s="86" t="str">
        <v>utl_mark_email</v>
      </c>
      <c r="B758" s="239">
        <v>757</v>
      </c>
      <c r="C758" s="86" t="s">
        <v>1610</v>
      </c>
      <c r="D758" s="241">
        <f>COUNTIF($C$1:$C758,C758)</f>
        <v>3</v>
      </c>
      <c r="E758" s="241" t="str">
        <f t="shared" si="31"/>
        <v>Get info/marketing on utilities3</v>
      </c>
      <c r="F758" s="86" t="s">
        <v>1050</v>
      </c>
      <c r="G758" s="242">
        <v>0.33649541284403667</v>
      </c>
      <c r="H758" s="245">
        <v>102.68432379651755</v>
      </c>
    </row>
    <row r="759" spans="1:8">
      <c r="A759" s="86" t="str">
        <v>utl_mark_f2f</v>
      </c>
      <c r="B759" s="239">
        <v>758</v>
      </c>
      <c r="C759" s="86" t="s">
        <v>1610</v>
      </c>
      <c r="D759" s="241">
        <f>COUNTIF($C$1:$C759,C759)</f>
        <v>4</v>
      </c>
      <c r="E759" s="241" t="str">
        <f t="shared" si="31"/>
        <v>Get info/marketing on utilities4</v>
      </c>
      <c r="F759" s="86" t="s">
        <v>1498</v>
      </c>
      <c r="G759" s="242">
        <v>0.1764770642201835</v>
      </c>
      <c r="H759" s="245">
        <v>105.15030997214785</v>
      </c>
    </row>
    <row r="760" spans="1:8">
      <c r="A760" s="86" t="str">
        <v>utl_mark_mail</v>
      </c>
      <c r="B760" s="239">
        <v>759</v>
      </c>
      <c r="C760" s="86" t="s">
        <v>1610</v>
      </c>
      <c r="D760" s="241">
        <f>COUNTIF($C$1:$C760,C760)</f>
        <v>5</v>
      </c>
      <c r="E760" s="241" t="str">
        <f t="shared" si="31"/>
        <v>Get info/marketing on utilities5</v>
      </c>
      <c r="F760" s="86" t="s">
        <v>1500</v>
      </c>
      <c r="G760" s="242">
        <v>0.19862385321100917</v>
      </c>
      <c r="H760" s="245">
        <v>102.89710775774226</v>
      </c>
    </row>
    <row r="761" spans="1:8">
      <c r="A761" s="86" t="str">
        <v>utl_mark_txt</v>
      </c>
      <c r="B761" s="239">
        <v>760</v>
      </c>
      <c r="C761" s="86" t="s">
        <v>1610</v>
      </c>
      <c r="D761" s="241">
        <f>COUNTIF($C$1:$C761,C761)</f>
        <v>6</v>
      </c>
      <c r="E761" s="241" t="str">
        <f t="shared" si="31"/>
        <v>Get info/marketing on utilities6</v>
      </c>
      <c r="F761" s="86" t="s">
        <v>1502</v>
      </c>
      <c r="G761" s="242">
        <v>9.1669724770642183E-2</v>
      </c>
      <c r="H761" s="245">
        <v>102.71393900483822</v>
      </c>
    </row>
    <row r="762" spans="1:8">
      <c r="A762" s="86" t="str">
        <v>utl_mark_web</v>
      </c>
      <c r="B762" s="239">
        <v>761</v>
      </c>
      <c r="C762" s="86" t="s">
        <v>1610</v>
      </c>
      <c r="D762" s="241">
        <f>COUNTIF($C$1:$C762,C762)</f>
        <v>7</v>
      </c>
      <c r="E762" s="241" t="str">
        <f t="shared" si="31"/>
        <v>Get info/marketing on utilities7</v>
      </c>
      <c r="F762" s="86" t="s">
        <v>1504</v>
      </c>
      <c r="G762" s="242">
        <v>0.31472477064220183</v>
      </c>
      <c r="H762" s="245">
        <v>101.42157568409647</v>
      </c>
    </row>
    <row r="763" spans="1:8">
      <c r="A763" s="86" t="str">
        <v>utl_res_app</v>
      </c>
      <c r="B763" s="239">
        <v>762</v>
      </c>
      <c r="C763" s="86" t="s">
        <v>1618</v>
      </c>
      <c r="D763" s="241">
        <f>COUNTIF($C$1:$C763,C763)</f>
        <v>1</v>
      </c>
      <c r="E763" s="241" t="str">
        <f t="shared" si="31"/>
        <v>Research utilities1</v>
      </c>
      <c r="F763" s="86" t="s">
        <v>1493</v>
      </c>
      <c r="G763" s="242">
        <v>0.15866972477064223</v>
      </c>
      <c r="H763" s="245">
        <v>111.11966826568566</v>
      </c>
    </row>
    <row r="764" spans="1:8">
      <c r="A764" s="86" t="str">
        <v>utl_res_call</v>
      </c>
      <c r="B764" s="239">
        <v>763</v>
      </c>
      <c r="C764" s="86" t="s">
        <v>1618</v>
      </c>
      <c r="D764" s="241">
        <f>COUNTIF($C$1:$C764,C764)</f>
        <v>2</v>
      </c>
      <c r="E764" s="241" t="str">
        <f t="shared" si="31"/>
        <v>Research utilities2</v>
      </c>
      <c r="F764" s="86" t="s">
        <v>1495</v>
      </c>
      <c r="G764" s="242">
        <v>0.24355045871559633</v>
      </c>
      <c r="H764" s="245">
        <v>107.93423764897965</v>
      </c>
    </row>
    <row r="765" spans="1:8">
      <c r="A765" s="86" t="str">
        <v>utl_res_email</v>
      </c>
      <c r="B765" s="239">
        <v>764</v>
      </c>
      <c r="C765" s="86" t="s">
        <v>1618</v>
      </c>
      <c r="D765" s="241">
        <f>COUNTIF($C$1:$C765,C765)</f>
        <v>3</v>
      </c>
      <c r="E765" s="241" t="str">
        <f t="shared" si="31"/>
        <v>Research utilities3</v>
      </c>
      <c r="F765" s="86" t="s">
        <v>1050</v>
      </c>
      <c r="G765" s="242">
        <v>0.23160550458715601</v>
      </c>
      <c r="H765" s="245">
        <v>100.26546274676747</v>
      </c>
    </row>
    <row r="766" spans="1:8">
      <c r="A766" s="86" t="str">
        <v>utl_res_f2f</v>
      </c>
      <c r="B766" s="239">
        <v>765</v>
      </c>
      <c r="C766" s="86" t="s">
        <v>1618</v>
      </c>
      <c r="D766" s="241">
        <f>COUNTIF($C$1:$C766,C766)</f>
        <v>4</v>
      </c>
      <c r="E766" s="241" t="str">
        <f t="shared" si="31"/>
        <v>Research utilities4</v>
      </c>
      <c r="F766" s="86" t="s">
        <v>1498</v>
      </c>
      <c r="G766" s="242">
        <v>0.13911926605504585</v>
      </c>
      <c r="H766" s="245">
        <v>104.94974919629448</v>
      </c>
    </row>
    <row r="767" spans="1:8">
      <c r="A767" s="86" t="str">
        <v>utl_res_mail</v>
      </c>
      <c r="B767" s="239">
        <v>766</v>
      </c>
      <c r="C767" s="86" t="s">
        <v>1618</v>
      </c>
      <c r="D767" s="241">
        <f>COUNTIF($C$1:$C767,C767)</f>
        <v>5</v>
      </c>
      <c r="E767" s="241" t="str">
        <f t="shared" si="31"/>
        <v>Research utilities5</v>
      </c>
      <c r="F767" s="86" t="s">
        <v>1500</v>
      </c>
      <c r="G767" s="242">
        <v>8.7605504587155963E-2</v>
      </c>
      <c r="H767" s="245">
        <v>106.24761899770697</v>
      </c>
    </row>
    <row r="768" spans="1:8">
      <c r="A768" s="86" t="str">
        <v>utl_res_txt</v>
      </c>
      <c r="B768" s="239">
        <v>767</v>
      </c>
      <c r="C768" s="86" t="s">
        <v>1618</v>
      </c>
      <c r="D768" s="241">
        <f>COUNTIF($C$1:$C768,C768)</f>
        <v>6</v>
      </c>
      <c r="E768" s="241" t="str">
        <f t="shared" si="31"/>
        <v>Research utilities6</v>
      </c>
      <c r="F768" s="86" t="s">
        <v>1502</v>
      </c>
      <c r="G768" s="242">
        <v>7.0724770642201826E-2</v>
      </c>
      <c r="H768" s="245">
        <v>103.15511929252428</v>
      </c>
    </row>
    <row r="769" spans="1:8">
      <c r="A769" s="86" t="str">
        <v>utl_res_web</v>
      </c>
      <c r="B769" s="239">
        <v>768</v>
      </c>
      <c r="C769" s="86" t="s">
        <v>1618</v>
      </c>
      <c r="D769" s="241">
        <f>COUNTIF($C$1:$C769,C769)</f>
        <v>7</v>
      </c>
      <c r="E769" s="241" t="str">
        <f t="shared" si="31"/>
        <v>Research utilities7</v>
      </c>
      <c r="F769" s="86" t="s">
        <v>1504</v>
      </c>
      <c r="G769" s="242">
        <v>0.41507339449541297</v>
      </c>
      <c r="H769" s="245">
        <v>99.140596364859263</v>
      </c>
    </row>
    <row r="770" spans="1:8">
      <c r="A770" s="86" t="str">
        <v>retles_enqc_app</v>
      </c>
      <c r="B770" s="239">
        <v>769</v>
      </c>
      <c r="C770" s="86" t="s">
        <v>1626</v>
      </c>
      <c r="D770" s="241">
        <f>COUNTIF($C$1:$C770,C770)</f>
        <v>1</v>
      </c>
      <c r="E770" s="241" t="str">
        <f t="shared" si="31"/>
        <v>Make enquiry on retail and leisure1</v>
      </c>
      <c r="F770" s="86" t="s">
        <v>1493</v>
      </c>
      <c r="G770" s="242">
        <v>0.20892660550458719</v>
      </c>
      <c r="H770" s="245">
        <v>107.35247448576868</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0.40001834862385316</v>
      </c>
      <c r="H771" s="245">
        <v>100.17200137797597</v>
      </c>
    </row>
    <row r="772" spans="1:8">
      <c r="A772" s="86" t="str">
        <v>retles_enqc_eml</v>
      </c>
      <c r="B772" s="239">
        <v>771</v>
      </c>
      <c r="C772" s="86" t="s">
        <v>1626</v>
      </c>
      <c r="D772" s="241">
        <f>COUNTIF($C$1:$C772,C772)</f>
        <v>3</v>
      </c>
      <c r="E772" s="241" t="str">
        <f t="shared" si="32"/>
        <v>Make enquiry on retail and leisure3</v>
      </c>
      <c r="F772" s="86" t="s">
        <v>1050</v>
      </c>
      <c r="G772" s="242">
        <v>0.46160550458715599</v>
      </c>
      <c r="H772" s="245">
        <v>99.873752513463288</v>
      </c>
    </row>
    <row r="773" spans="1:8">
      <c r="A773" s="86" t="str">
        <v>retles_enqc_f2f</v>
      </c>
      <c r="B773" s="239">
        <v>772</v>
      </c>
      <c r="C773" s="86" t="s">
        <v>1626</v>
      </c>
      <c r="D773" s="241">
        <f>COUNTIF($C$1:$C773,C773)</f>
        <v>4</v>
      </c>
      <c r="E773" s="241" t="str">
        <f t="shared" si="32"/>
        <v>Make enquiry on retail and leisure4</v>
      </c>
      <c r="F773" s="86" t="s">
        <v>1498</v>
      </c>
      <c r="G773" s="242">
        <v>0.39409174311926609</v>
      </c>
      <c r="H773" s="245">
        <v>102.27294488464436</v>
      </c>
    </row>
    <row r="774" spans="1:8">
      <c r="A774" s="86" t="str">
        <v>retles_enqc_mail</v>
      </c>
      <c r="B774" s="239">
        <v>773</v>
      </c>
      <c r="C774" s="86" t="s">
        <v>1626</v>
      </c>
      <c r="D774" s="241">
        <f>COUNTIF($C$1:$C774,C774)</f>
        <v>5</v>
      </c>
      <c r="E774" s="241" t="str">
        <f t="shared" si="32"/>
        <v>Make enquiry on retail and leisure5</v>
      </c>
      <c r="F774" s="86" t="s">
        <v>1500</v>
      </c>
      <c r="G774" s="242">
        <v>0.18073394495412842</v>
      </c>
      <c r="H774" s="245">
        <v>109.8387262937521</v>
      </c>
    </row>
    <row r="775" spans="1:8">
      <c r="A775" s="86" t="str">
        <v>retles_enqc_txt</v>
      </c>
      <c r="B775" s="239">
        <v>774</v>
      </c>
      <c r="C775" s="86" t="s">
        <v>1626</v>
      </c>
      <c r="D775" s="241">
        <f>COUNTIF($C$1:$C775,C775)</f>
        <v>6</v>
      </c>
      <c r="E775" s="241" t="str">
        <f t="shared" si="32"/>
        <v>Make enquiry on retail and leisure6</v>
      </c>
      <c r="F775" s="86" t="s">
        <v>1502</v>
      </c>
      <c r="G775" s="242">
        <v>0.12844954128440367</v>
      </c>
      <c r="H775" s="245">
        <v>113.20488405238058</v>
      </c>
    </row>
    <row r="776" spans="1:8">
      <c r="A776" s="86" t="str">
        <v>retles_enqc_web</v>
      </c>
      <c r="B776" s="239">
        <v>775</v>
      </c>
      <c r="C776" s="86" t="s">
        <v>1626</v>
      </c>
      <c r="D776" s="241">
        <f>COUNTIF($C$1:$C776,C776)</f>
        <v>7</v>
      </c>
      <c r="E776" s="241" t="str">
        <f t="shared" si="32"/>
        <v>Make enquiry on retail and leisure7</v>
      </c>
      <c r="F776" s="86" t="s">
        <v>1504</v>
      </c>
      <c r="G776" s="242">
        <v>0.38523853211009179</v>
      </c>
      <c r="H776" s="245">
        <v>99.315734790508671</v>
      </c>
    </row>
    <row r="777" spans="1:8">
      <c r="A777" s="86" t="str">
        <v>retles_sub_app</v>
      </c>
      <c r="B777" s="239">
        <v>776</v>
      </c>
      <c r="C777" s="86" t="s">
        <v>1634</v>
      </c>
      <c r="D777" s="241">
        <f>COUNTIF($C$1:$C777,C777)</f>
        <v>1</v>
      </c>
      <c r="E777" s="241" t="str">
        <f t="shared" si="32"/>
        <v>Submit info to retail and leisure1</v>
      </c>
      <c r="F777" s="86" t="s">
        <v>1493</v>
      </c>
      <c r="G777" s="242">
        <v>0.26666055045871567</v>
      </c>
      <c r="H777" s="245">
        <v>103.18177101593724</v>
      </c>
    </row>
    <row r="778" spans="1:8">
      <c r="A778" s="86" t="str">
        <v>retles_sub_call</v>
      </c>
      <c r="B778" s="239">
        <v>777</v>
      </c>
      <c r="C778" s="86" t="s">
        <v>1634</v>
      </c>
      <c r="D778" s="241">
        <f>COUNTIF($C$1:$C778,C778)</f>
        <v>2</v>
      </c>
      <c r="E778" s="241" t="str">
        <f t="shared" si="32"/>
        <v>Submit info to retail and leisure2</v>
      </c>
      <c r="F778" s="86" t="s">
        <v>1495</v>
      </c>
      <c r="G778" s="242">
        <v>0.37685321100917435</v>
      </c>
      <c r="H778" s="245">
        <v>100.4939913815915</v>
      </c>
    </row>
    <row r="779" spans="1:8">
      <c r="A779" s="86" t="str">
        <v>retles_sub_eml</v>
      </c>
      <c r="B779" s="239">
        <v>778</v>
      </c>
      <c r="C779" s="86" t="s">
        <v>1634</v>
      </c>
      <c r="D779" s="241">
        <f>COUNTIF($C$1:$C779,C779)</f>
        <v>3</v>
      </c>
      <c r="E779" s="241" t="str">
        <f t="shared" si="32"/>
        <v>Submit info to retail and leisure3</v>
      </c>
      <c r="F779" s="86" t="s">
        <v>1050</v>
      </c>
      <c r="G779" s="242">
        <v>0.36657798165137606</v>
      </c>
      <c r="H779" s="245">
        <v>99.451603599410944</v>
      </c>
    </row>
    <row r="780" spans="1:8">
      <c r="A780" s="86" t="str">
        <v>retles_sub_f2f</v>
      </c>
      <c r="B780" s="239">
        <v>779</v>
      </c>
      <c r="C780" s="86" t="s">
        <v>1634</v>
      </c>
      <c r="D780" s="241">
        <f>COUNTIF($C$1:$C780,C780)</f>
        <v>4</v>
      </c>
      <c r="E780" s="241" t="str">
        <f t="shared" si="32"/>
        <v>Submit info to retail and leisure4</v>
      </c>
      <c r="F780" s="86" t="s">
        <v>1498</v>
      </c>
      <c r="G780" s="242">
        <v>0.40486238532110086</v>
      </c>
      <c r="H780" s="245">
        <v>102.94053074349061</v>
      </c>
    </row>
    <row r="781" spans="1:8">
      <c r="A781" s="86" t="str">
        <v>retles_sub_mail</v>
      </c>
      <c r="B781" s="239">
        <v>780</v>
      </c>
      <c r="C781" s="86" t="s">
        <v>1634</v>
      </c>
      <c r="D781" s="241">
        <f>COUNTIF($C$1:$C781,C781)</f>
        <v>5</v>
      </c>
      <c r="E781" s="241" t="str">
        <f t="shared" si="32"/>
        <v>Submit info to retail and leisure5</v>
      </c>
      <c r="F781" s="86" t="s">
        <v>1500</v>
      </c>
      <c r="G781" s="242">
        <v>0.13733027522935778</v>
      </c>
      <c r="H781" s="245">
        <v>108.16762198387472</v>
      </c>
    </row>
    <row r="782" spans="1:8">
      <c r="A782" s="86" t="str">
        <v>retles_sub_txt</v>
      </c>
      <c r="B782" s="239">
        <v>781</v>
      </c>
      <c r="C782" s="86" t="s">
        <v>1634</v>
      </c>
      <c r="D782" s="241">
        <f>COUNTIF($C$1:$C782,C782)</f>
        <v>6</v>
      </c>
      <c r="E782" s="241" t="str">
        <f t="shared" si="32"/>
        <v>Submit info to retail and leisure6</v>
      </c>
      <c r="F782" s="86" t="s">
        <v>1502</v>
      </c>
      <c r="G782" s="242">
        <v>0.12644954128440367</v>
      </c>
      <c r="H782" s="245">
        <v>108.17384891431348</v>
      </c>
    </row>
    <row r="783" spans="1:8">
      <c r="A783" s="86" t="str">
        <v>retles_sub_web</v>
      </c>
      <c r="B783" s="239">
        <v>782</v>
      </c>
      <c r="C783" s="86" t="s">
        <v>1634</v>
      </c>
      <c r="D783" s="241">
        <f>COUNTIF($C$1:$C783,C783)</f>
        <v>7</v>
      </c>
      <c r="E783" s="241" t="str">
        <f t="shared" si="32"/>
        <v>Submit info to retail and leisure7</v>
      </c>
      <c r="F783" s="86" t="s">
        <v>1504</v>
      </c>
      <c r="G783" s="242">
        <v>0.43501834862385308</v>
      </c>
      <c r="H783" s="245">
        <v>99.313176491248655</v>
      </c>
    </row>
    <row r="784" spans="1:8">
      <c r="A784" s="86" t="str">
        <v>retles_mark_app</v>
      </c>
      <c r="B784" s="239">
        <v>783</v>
      </c>
      <c r="C784" s="86" t="s">
        <v>1642</v>
      </c>
      <c r="D784" s="241">
        <f>COUNTIF($C$1:$C784,C784)</f>
        <v>1</v>
      </c>
      <c r="E784" s="241" t="str">
        <f t="shared" si="32"/>
        <v>Get info/marketing on retail and leisure1</v>
      </c>
      <c r="F784" s="86" t="s">
        <v>1493</v>
      </c>
      <c r="G784" s="242">
        <v>0.22263302752293576</v>
      </c>
      <c r="H784" s="245">
        <v>102.72201328067996</v>
      </c>
    </row>
    <row r="785" spans="1:8">
      <c r="A785" s="86" t="str">
        <v>retles_mark_call</v>
      </c>
      <c r="B785" s="239">
        <v>784</v>
      </c>
      <c r="C785" s="86" t="s">
        <v>1642</v>
      </c>
      <c r="D785" s="241">
        <f>COUNTIF($C$1:$C785,C785)</f>
        <v>2</v>
      </c>
      <c r="E785" s="241" t="str">
        <f t="shared" si="32"/>
        <v>Get info/marketing on retail and leisure2</v>
      </c>
      <c r="F785" s="86" t="s">
        <v>1495</v>
      </c>
      <c r="G785" s="242">
        <v>0.22800000000000006</v>
      </c>
      <c r="H785" s="245">
        <v>103.64401436094769</v>
      </c>
    </row>
    <row r="786" spans="1:8">
      <c r="A786" s="86" t="str">
        <v>retles_mark_eml</v>
      </c>
      <c r="B786" s="239">
        <v>785</v>
      </c>
      <c r="C786" s="86" t="s">
        <v>1642</v>
      </c>
      <c r="D786" s="241">
        <f>COUNTIF($C$1:$C786,C786)</f>
        <v>3</v>
      </c>
      <c r="E786" s="241" t="str">
        <f t="shared" si="32"/>
        <v>Get info/marketing on retail and leisure3</v>
      </c>
      <c r="F786" s="86" t="s">
        <v>1050</v>
      </c>
      <c r="G786" s="242">
        <v>0.38750458715596331</v>
      </c>
      <c r="H786" s="245">
        <v>101.26378666095586</v>
      </c>
    </row>
    <row r="787" spans="1:8">
      <c r="A787" s="86" t="str">
        <v>retles_mark_f2f</v>
      </c>
      <c r="B787" s="239">
        <v>786</v>
      </c>
      <c r="C787" s="86" t="s">
        <v>1642</v>
      </c>
      <c r="D787" s="241">
        <f>COUNTIF($C$1:$C787,C787)</f>
        <v>4</v>
      </c>
      <c r="E787" s="241" t="str">
        <f t="shared" si="32"/>
        <v>Get info/marketing on retail and leisure4</v>
      </c>
      <c r="F787" s="86" t="s">
        <v>1498</v>
      </c>
      <c r="G787" s="242">
        <v>0.31902752293577985</v>
      </c>
      <c r="H787" s="245">
        <v>104.14133120064942</v>
      </c>
    </row>
    <row r="788" spans="1:8">
      <c r="A788" s="86" t="str">
        <v>retles_mark_mail</v>
      </c>
      <c r="B788" s="239">
        <v>787</v>
      </c>
      <c r="C788" s="86" t="s">
        <v>1642</v>
      </c>
      <c r="D788" s="241">
        <f>COUNTIF($C$1:$C788,C788)</f>
        <v>5</v>
      </c>
      <c r="E788" s="241" t="str">
        <f t="shared" si="32"/>
        <v>Get info/marketing on retail and leisure5</v>
      </c>
      <c r="F788" s="86" t="s">
        <v>1500</v>
      </c>
      <c r="G788" s="242">
        <v>0.21018348623853211</v>
      </c>
      <c r="H788" s="247">
        <v>103.50853449523431</v>
      </c>
    </row>
    <row r="789" spans="1:8">
      <c r="A789" s="86" t="str">
        <v>retles_mark_txt</v>
      </c>
      <c r="B789" s="239">
        <v>788</v>
      </c>
      <c r="C789" s="86" t="s">
        <v>1642</v>
      </c>
      <c r="D789" s="241">
        <f>COUNTIF($C$1:$C789,C789)</f>
        <v>6</v>
      </c>
      <c r="E789" s="241" t="str">
        <f t="shared" si="32"/>
        <v>Get info/marketing on retail and leisure6</v>
      </c>
      <c r="F789" s="86" t="s">
        <v>1502</v>
      </c>
      <c r="G789" s="242">
        <v>0.13470642201834862</v>
      </c>
      <c r="H789" s="247">
        <v>109.62998700463315</v>
      </c>
    </row>
    <row r="790" spans="1:8">
      <c r="A790" s="86" t="str">
        <v>retles_mark_web</v>
      </c>
      <c r="B790" s="239">
        <v>789</v>
      </c>
      <c r="C790" s="86" t="s">
        <v>1642</v>
      </c>
      <c r="D790" s="241">
        <f>COUNTIF($C$1:$C790,C790)</f>
        <v>7</v>
      </c>
      <c r="E790" s="241" t="str">
        <f t="shared" si="32"/>
        <v>Get info/marketing on retail and leisure7</v>
      </c>
      <c r="F790" s="86" t="s">
        <v>1504</v>
      </c>
      <c r="G790" s="242">
        <v>0.37561467889908268</v>
      </c>
      <c r="H790" s="247">
        <v>99.888050305905679</v>
      </c>
    </row>
    <row r="791" spans="1:8">
      <c r="A791" s="86" t="str">
        <v>retles_res_app</v>
      </c>
      <c r="B791" s="239">
        <v>790</v>
      </c>
      <c r="C791" s="86" t="s">
        <v>1650</v>
      </c>
      <c r="D791" s="241">
        <f>COUNTIF($C$1:$C791,C791)</f>
        <v>1</v>
      </c>
      <c r="E791" s="241" t="str">
        <f t="shared" si="32"/>
        <v>Research retail and leisure1</v>
      </c>
      <c r="F791" s="86" t="s">
        <v>1493</v>
      </c>
      <c r="G791" s="242">
        <v>0.25</v>
      </c>
      <c r="H791" s="247">
        <v>107.33729805583798</v>
      </c>
    </row>
    <row r="792" spans="1:8">
      <c r="A792" s="86" t="str">
        <v>retles_res_call</v>
      </c>
      <c r="B792" s="239">
        <v>791</v>
      </c>
      <c r="C792" s="86" t="s">
        <v>1650</v>
      </c>
      <c r="D792" s="241">
        <f>COUNTIF($C$1:$C792,C792)</f>
        <v>2</v>
      </c>
      <c r="E792" s="241" t="str">
        <f t="shared" si="32"/>
        <v>Research retail and leisure2</v>
      </c>
      <c r="F792" s="86" t="s">
        <v>1495</v>
      </c>
      <c r="G792" s="242">
        <v>0.23299082568807344</v>
      </c>
      <c r="H792" s="247">
        <v>102.90071485065371</v>
      </c>
    </row>
    <row r="793" spans="1:8">
      <c r="A793" s="86" t="str">
        <v>retles_res_eml</v>
      </c>
      <c r="B793" s="239">
        <v>792</v>
      </c>
      <c r="C793" s="86" t="s">
        <v>1650</v>
      </c>
      <c r="D793" s="241">
        <f>COUNTIF($C$1:$C793,C793)</f>
        <v>3</v>
      </c>
      <c r="E793" s="241" t="str">
        <f t="shared" si="32"/>
        <v>Research retail and leisure3</v>
      </c>
      <c r="F793" s="86" t="s">
        <v>1050</v>
      </c>
      <c r="G793" s="242">
        <v>0.26006422018348624</v>
      </c>
      <c r="H793" s="247">
        <v>101.49865850797912</v>
      </c>
    </row>
    <row r="794" spans="1:8">
      <c r="A794" s="86" t="str">
        <v>retles_res_f2f</v>
      </c>
      <c r="B794" s="239">
        <v>793</v>
      </c>
      <c r="C794" s="86" t="s">
        <v>1650</v>
      </c>
      <c r="D794" s="241">
        <f>COUNTIF($C$1:$C794,C794)</f>
        <v>4</v>
      </c>
      <c r="E794" s="241" t="str">
        <f t="shared" si="32"/>
        <v>Research retail and leisure4</v>
      </c>
      <c r="F794" s="86" t="s">
        <v>1498</v>
      </c>
      <c r="G794" s="242">
        <v>0.38764220183486248</v>
      </c>
      <c r="H794" s="247">
        <v>101.04939084063406</v>
      </c>
    </row>
    <row r="795" spans="1:8">
      <c r="A795" s="86" t="str">
        <v>retles_res_mail</v>
      </c>
      <c r="B795" s="239">
        <v>794</v>
      </c>
      <c r="C795" s="86" t="s">
        <v>1650</v>
      </c>
      <c r="D795" s="241">
        <f>COUNTIF($C$1:$C795,C795)</f>
        <v>5</v>
      </c>
      <c r="E795" s="241" t="str">
        <f t="shared" si="32"/>
        <v>Research retail and leisure5</v>
      </c>
      <c r="F795" s="86" t="s">
        <v>1500</v>
      </c>
      <c r="G795" s="242">
        <v>0.11828440366972481</v>
      </c>
      <c r="H795" s="247">
        <v>117.00796299925351</v>
      </c>
    </row>
    <row r="796" spans="1:8">
      <c r="A796" s="86" t="str">
        <v>retles_res_txt</v>
      </c>
      <c r="B796" s="240">
        <v>795</v>
      </c>
      <c r="C796" s="86" t="s">
        <v>1650</v>
      </c>
      <c r="D796" s="241">
        <f>COUNTIF($C$1:$C796,C796)</f>
        <v>6</v>
      </c>
      <c r="E796" s="241" t="str">
        <f t="shared" si="32"/>
        <v>Research retail and leisure6</v>
      </c>
      <c r="F796" s="86" t="s">
        <v>1502</v>
      </c>
      <c r="G796" s="244">
        <v>0.1014862385321101</v>
      </c>
      <c r="H796" s="248">
        <v>118.98612033350095</v>
      </c>
    </row>
    <row r="797" spans="1:8">
      <c r="A797" s="86" t="str">
        <v>retles_res_web</v>
      </c>
      <c r="B797" s="1">
        <v>796</v>
      </c>
      <c r="C797" s="86" t="s">
        <v>1650</v>
      </c>
      <c r="D797" s="241">
        <f>COUNTIF($C$1:$C797,C797)</f>
        <v>7</v>
      </c>
      <c r="E797" s="241" t="str">
        <f t="shared" si="32"/>
        <v>Research retail and leisure7</v>
      </c>
      <c r="F797" s="86" t="s">
        <v>1504</v>
      </c>
      <c r="G797" s="68">
        <v>0.5033302752293578</v>
      </c>
      <c r="H797" s="70">
        <v>98.407730917395796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B3426-1CBA-4750-9366-C3982C461A6B}">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Lache Ward</v>
      </c>
      <c r="C7" s="1" t="str">
        <f>BASE_PROFILE_DESC</f>
        <v>Associated Base - Cheshire West and Chester</v>
      </c>
      <c r="E7" s="1" t="str">
        <f>"Profile Title: "&amp;B7</f>
        <v>Profile Title: Ward: Lache Ward</v>
      </c>
      <c r="F7" s="1" t="str">
        <f>"Base Title: "&amp;C7</f>
        <v>Base Title: Associated Base - Cheshire West and Chester</v>
      </c>
    </row>
    <row r="8" spans="1:6">
      <c r="A8" s="1">
        <v>1</v>
      </c>
      <c r="B8" s="1">
        <v>4</v>
      </c>
      <c r="C8" s="1">
        <v>2777</v>
      </c>
      <c r="D8" s="1">
        <v>1</v>
      </c>
    </row>
    <row r="9" spans="1:6">
      <c r="A9" s="1">
        <v>2</v>
      </c>
      <c r="B9" s="1">
        <v>5</v>
      </c>
      <c r="C9" s="1">
        <v>5698</v>
      </c>
      <c r="D9" s="1">
        <v>2</v>
      </c>
    </row>
    <row r="10" spans="1:6">
      <c r="A10" s="1">
        <v>3</v>
      </c>
      <c r="B10" s="1">
        <v>11</v>
      </c>
      <c r="C10" s="1">
        <v>8390</v>
      </c>
      <c r="D10" s="1">
        <v>3</v>
      </c>
    </row>
    <row r="11" spans="1:6">
      <c r="A11" s="1">
        <v>4</v>
      </c>
      <c r="B11" s="1">
        <v>0</v>
      </c>
      <c r="C11" s="1">
        <v>7426</v>
      </c>
      <c r="D11" s="1">
        <v>4</v>
      </c>
    </row>
    <row r="12" spans="1:6">
      <c r="A12" s="1">
        <v>5</v>
      </c>
      <c r="B12" s="1">
        <v>5</v>
      </c>
      <c r="C12" s="1">
        <v>5184</v>
      </c>
      <c r="D12" s="1">
        <v>5</v>
      </c>
    </row>
    <row r="13" spans="1:6">
      <c r="A13" s="1">
        <v>6</v>
      </c>
      <c r="B13" s="1">
        <v>0</v>
      </c>
      <c r="C13" s="1">
        <v>1632</v>
      </c>
      <c r="D13" s="1">
        <v>6</v>
      </c>
    </row>
    <row r="14" spans="1:6">
      <c r="A14" s="1">
        <v>7</v>
      </c>
      <c r="B14" s="1">
        <v>13</v>
      </c>
      <c r="C14" s="1">
        <v>2461</v>
      </c>
      <c r="D14" s="1">
        <v>7</v>
      </c>
    </row>
    <row r="15" spans="1:6">
      <c r="A15" s="1">
        <v>8</v>
      </c>
      <c r="B15" s="1">
        <v>0</v>
      </c>
      <c r="C15" s="1">
        <v>0</v>
      </c>
      <c r="D15" s="1">
        <v>8</v>
      </c>
    </row>
    <row r="16" spans="1:6">
      <c r="A16" s="1">
        <v>9</v>
      </c>
      <c r="B16" s="1">
        <v>6</v>
      </c>
      <c r="C16" s="1">
        <v>7561</v>
      </c>
      <c r="D16" s="1">
        <v>9</v>
      </c>
    </row>
    <row r="17" spans="1:4">
      <c r="A17" s="1">
        <v>10</v>
      </c>
      <c r="B17" s="1">
        <v>6</v>
      </c>
      <c r="C17" s="1">
        <v>5238</v>
      </c>
      <c r="D17" s="1">
        <v>10</v>
      </c>
    </row>
    <row r="18" spans="1:4">
      <c r="A18" s="1">
        <v>11</v>
      </c>
      <c r="B18" s="1">
        <v>1</v>
      </c>
      <c r="C18" s="1">
        <v>2655</v>
      </c>
      <c r="D18" s="1">
        <v>11</v>
      </c>
    </row>
    <row r="19" spans="1:4">
      <c r="A19" s="1">
        <v>12</v>
      </c>
      <c r="B19" s="1">
        <v>3</v>
      </c>
      <c r="C19" s="1">
        <v>2709</v>
      </c>
      <c r="D19" s="1">
        <v>12</v>
      </c>
    </row>
    <row r="20" spans="1:4">
      <c r="A20" s="1">
        <v>13</v>
      </c>
      <c r="B20" s="1">
        <v>0</v>
      </c>
      <c r="C20" s="1">
        <v>3938</v>
      </c>
      <c r="D20" s="1">
        <v>13</v>
      </c>
    </row>
    <row r="21" spans="1:4">
      <c r="A21" s="1">
        <v>14</v>
      </c>
      <c r="B21" s="1">
        <v>9</v>
      </c>
      <c r="C21" s="1">
        <v>6104</v>
      </c>
      <c r="D21" s="1">
        <v>14</v>
      </c>
    </row>
    <row r="22" spans="1:4">
      <c r="A22" s="1">
        <v>15</v>
      </c>
      <c r="B22" s="1">
        <v>6</v>
      </c>
      <c r="C22" s="1">
        <v>6716</v>
      </c>
      <c r="D22" s="1">
        <v>15</v>
      </c>
    </row>
    <row r="23" spans="1:4">
      <c r="A23" s="1">
        <v>16</v>
      </c>
      <c r="B23" s="1">
        <v>8</v>
      </c>
      <c r="C23" s="1">
        <v>9356</v>
      </c>
      <c r="D23" s="1">
        <v>16</v>
      </c>
    </row>
    <row r="24" spans="1:4">
      <c r="A24" s="1">
        <v>17</v>
      </c>
      <c r="B24" s="1">
        <v>12</v>
      </c>
      <c r="C24" s="1">
        <v>11016</v>
      </c>
      <c r="D24" s="1">
        <v>17</v>
      </c>
    </row>
    <row r="25" spans="1:4">
      <c r="A25" s="1">
        <v>18</v>
      </c>
      <c r="B25" s="1">
        <v>0</v>
      </c>
      <c r="C25" s="1">
        <v>57</v>
      </c>
      <c r="D25" s="1">
        <v>18</v>
      </c>
    </row>
    <row r="26" spans="1:4">
      <c r="A26" s="1">
        <v>19</v>
      </c>
      <c r="B26" s="1">
        <v>3</v>
      </c>
      <c r="C26" s="1">
        <v>21269</v>
      </c>
      <c r="D26" s="1">
        <v>19</v>
      </c>
    </row>
    <row r="27" spans="1:4">
      <c r="A27" s="1">
        <v>20</v>
      </c>
      <c r="B27" s="1">
        <v>2</v>
      </c>
      <c r="C27" s="1">
        <v>11244</v>
      </c>
      <c r="D27" s="1">
        <v>20</v>
      </c>
    </row>
    <row r="28" spans="1:4">
      <c r="A28" s="1">
        <v>21</v>
      </c>
      <c r="B28" s="1">
        <v>1</v>
      </c>
      <c r="C28" s="1">
        <v>2716</v>
      </c>
      <c r="D28" s="1">
        <v>21</v>
      </c>
    </row>
    <row r="29" spans="1:4">
      <c r="A29" s="1">
        <v>22</v>
      </c>
      <c r="B29" s="1">
        <v>0</v>
      </c>
      <c r="C29" s="1">
        <v>667</v>
      </c>
      <c r="D29" s="1">
        <v>22</v>
      </c>
    </row>
    <row r="30" spans="1:4">
      <c r="A30" s="1">
        <v>23</v>
      </c>
      <c r="B30" s="1">
        <v>12</v>
      </c>
      <c r="C30" s="1">
        <v>6358</v>
      </c>
      <c r="D30" s="1">
        <v>23</v>
      </c>
    </row>
    <row r="31" spans="1:4">
      <c r="A31" s="1">
        <v>24</v>
      </c>
      <c r="B31" s="1">
        <v>0</v>
      </c>
      <c r="C31" s="1">
        <v>11759</v>
      </c>
      <c r="D31" s="1">
        <v>24</v>
      </c>
    </row>
    <row r="32" spans="1:4">
      <c r="A32" s="1">
        <v>25</v>
      </c>
      <c r="B32" s="1">
        <v>2</v>
      </c>
      <c r="C32" s="1">
        <v>8487</v>
      </c>
      <c r="D32" s="1">
        <v>25</v>
      </c>
    </row>
    <row r="33" spans="1:4">
      <c r="A33" s="1">
        <v>26</v>
      </c>
      <c r="B33" s="1">
        <v>0</v>
      </c>
      <c r="C33" s="1">
        <v>71</v>
      </c>
      <c r="D33" s="1">
        <v>26</v>
      </c>
    </row>
    <row r="34" spans="1:4">
      <c r="A34" s="1">
        <v>27</v>
      </c>
      <c r="B34" s="1">
        <v>0</v>
      </c>
      <c r="C34" s="1">
        <v>339</v>
      </c>
      <c r="D34" s="1">
        <v>27</v>
      </c>
    </row>
    <row r="35" spans="1:4">
      <c r="A35" s="1">
        <v>28</v>
      </c>
      <c r="B35" s="1">
        <v>0</v>
      </c>
      <c r="C35" s="1">
        <v>0</v>
      </c>
      <c r="D35" s="1">
        <v>28</v>
      </c>
    </row>
    <row r="37" spans="1:4">
      <c r="B37" s="1">
        <f>SUM(B8:B35)</f>
        <v>109</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F582C35D-7F92-4544-B35D-3956D9CC4AFE}"/>
</file>

<file path=customXml/itemProps2.xml><?xml version="1.0" encoding="utf-8"?>
<ds:datastoreItem xmlns:ds="http://schemas.openxmlformats.org/officeDocument/2006/customXml" ds:itemID="{5B376DEB-4F44-40B3-9FBC-52B1F8249F60}"/>
</file>

<file path=customXml/itemProps3.xml><?xml version="1.0" encoding="utf-8"?>
<ds:datastoreItem xmlns:ds="http://schemas.openxmlformats.org/officeDocument/2006/customXml" ds:itemID="{D107E4D1-F778-4E84-88AF-BE38EF3B1B7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Lache Wellbeing Ward Profile</dc:title>
  <dc:creator>HUXLEY, Lee</dc:creator>
  <cp:lastModifiedBy>HUXLEY, Lee</cp:lastModifiedBy>
  <dcterms:created xsi:type="dcterms:W3CDTF">2022-07-26T16:24:47Z</dcterms:created>
  <dcterms:modified xsi:type="dcterms:W3CDTF">2022-07-26T16:25:05Z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