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B3A91535-87BD-42B1-81E0-C8A14A58A482}" xr6:coauthVersionLast="47" xr6:coauthVersionMax="47" xr10:uidLastSave="{F21D8050-92CB-473D-B5C2-C9CB266CD84C}"/>
  <bookViews>
    <workbookView xWindow="1140" yWindow="1140" windowWidth="14400" windowHeight="7360" xr2:uid="{A9F73762-A30A-42FB-9747-0DFA349DFC39}"/>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E702" i="14"/>
  <c r="D702" i="14"/>
  <c r="D701" i="14"/>
  <c r="E701" i="14" s="1"/>
  <c r="E700" i="14"/>
  <c r="D700" i="14"/>
  <c r="D699" i="14"/>
  <c r="E699" i="14" s="1"/>
  <c r="D698" i="14"/>
  <c r="E698" i="14" s="1"/>
  <c r="D697" i="14"/>
  <c r="E697" i="14" s="1"/>
  <c r="E696" i="14"/>
  <c r="D696" i="14"/>
  <c r="D695" i="14"/>
  <c r="E695" i="14" s="1"/>
  <c r="E694" i="14"/>
  <c r="D694" i="14"/>
  <c r="D693" i="14"/>
  <c r="E693" i="14" s="1"/>
  <c r="E692" i="14"/>
  <c r="D692" i="14"/>
  <c r="D691" i="14"/>
  <c r="E691" i="14" s="1"/>
  <c r="D690" i="14"/>
  <c r="E690" i="14" s="1"/>
  <c r="D689" i="14"/>
  <c r="E689" i="14" s="1"/>
  <c r="E688" i="14"/>
  <c r="D688" i="14"/>
  <c r="D687" i="14"/>
  <c r="E687" i="14" s="1"/>
  <c r="E686" i="14"/>
  <c r="D686" i="14"/>
  <c r="D685" i="14"/>
  <c r="E685" i="14" s="1"/>
  <c r="E684" i="14"/>
  <c r="D684" i="14"/>
  <c r="D683" i="14"/>
  <c r="E683" i="14" s="1"/>
  <c r="D682" i="14"/>
  <c r="E682" i="14" s="1"/>
  <c r="D681" i="14"/>
  <c r="E681" i="14" s="1"/>
  <c r="E680" i="14"/>
  <c r="D680" i="14"/>
  <c r="D679" i="14"/>
  <c r="E679" i="14" s="1"/>
  <c r="E678" i="14"/>
  <c r="D678" i="14"/>
  <c r="D677" i="14"/>
  <c r="E677" i="14" s="1"/>
  <c r="E676" i="14"/>
  <c r="D676" i="14"/>
  <c r="D675" i="14"/>
  <c r="E675" i="14" s="1"/>
  <c r="D674" i="14"/>
  <c r="E674" i="14" s="1"/>
  <c r="D673" i="14"/>
  <c r="E673" i="14" s="1"/>
  <c r="D672" i="14"/>
  <c r="E672" i="14" s="1"/>
  <c r="D671" i="14"/>
  <c r="E671" i="14" s="1"/>
  <c r="E670" i="14"/>
  <c r="D670" i="14"/>
  <c r="D669" i="14"/>
  <c r="E669" i="14" s="1"/>
  <c r="E668" i="14"/>
  <c r="D668" i="14"/>
  <c r="D667" i="14"/>
  <c r="E667" i="14" s="1"/>
  <c r="D666" i="14"/>
  <c r="E666" i="14" s="1"/>
  <c r="D665" i="14"/>
  <c r="E665" i="14" s="1"/>
  <c r="D664" i="14"/>
  <c r="E664" i="14" s="1"/>
  <c r="D663" i="14"/>
  <c r="E663" i="14" s="1"/>
  <c r="E662" i="14"/>
  <c r="D662" i="14"/>
  <c r="D661" i="14"/>
  <c r="E661" i="14" s="1"/>
  <c r="E660" i="14"/>
  <c r="D660" i="14"/>
  <c r="D659" i="14"/>
  <c r="E659" i="14" s="1"/>
  <c r="D658" i="14"/>
  <c r="E658" i="14" s="1"/>
  <c r="D657" i="14"/>
  <c r="E657" i="14" s="1"/>
  <c r="D656" i="14"/>
  <c r="E656" i="14" s="1"/>
  <c r="D655" i="14"/>
  <c r="E655" i="14" s="1"/>
  <c r="E654" i="14"/>
  <c r="D654" i="14"/>
  <c r="D653" i="14"/>
  <c r="E653" i="14" s="1"/>
  <c r="E652" i="14"/>
  <c r="D652" i="14"/>
  <c r="D651" i="14"/>
  <c r="E651" i="14" s="1"/>
  <c r="D650" i="14"/>
  <c r="E650" i="14" s="1"/>
  <c r="D649" i="14"/>
  <c r="E649" i="14" s="1"/>
  <c r="D648" i="14"/>
  <c r="E648" i="14" s="1"/>
  <c r="D647" i="14"/>
  <c r="E647" i="14" s="1"/>
  <c r="E646" i="14"/>
  <c r="D646" i="14"/>
  <c r="D645" i="14"/>
  <c r="E645" i="14" s="1"/>
  <c r="E644" i="14"/>
  <c r="D644" i="14"/>
  <c r="D643" i="14"/>
  <c r="E643" i="14" s="1"/>
  <c r="E642" i="14"/>
  <c r="D642" i="14"/>
  <c r="D641" i="14"/>
  <c r="E641" i="14" s="1"/>
  <c r="D640" i="14"/>
  <c r="E640" i="14" s="1"/>
  <c r="D639" i="14"/>
  <c r="E639" i="14" s="1"/>
  <c r="E638" i="14"/>
  <c r="D638" i="14"/>
  <c r="D637" i="14"/>
  <c r="E637" i="14" s="1"/>
  <c r="E636" i="14"/>
  <c r="D636" i="14"/>
  <c r="D635" i="14"/>
  <c r="E635" i="14" s="1"/>
  <c r="D634" i="14"/>
  <c r="E634" i="14" s="1"/>
  <c r="D633" i="14"/>
  <c r="E633" i="14" s="1"/>
  <c r="D632" i="14"/>
  <c r="E632" i="14" s="1"/>
  <c r="D631" i="14"/>
  <c r="E631" i="14" s="1"/>
  <c r="E630" i="14"/>
  <c r="D630" i="14"/>
  <c r="D629" i="14"/>
  <c r="E629" i="14" s="1"/>
  <c r="D628" i="14"/>
  <c r="E628" i="14" s="1"/>
  <c r="D627" i="14"/>
  <c r="E627" i="14" s="1"/>
  <c r="E626" i="14"/>
  <c r="D626" i="14"/>
  <c r="D625" i="14"/>
  <c r="E625" i="14" s="1"/>
  <c r="D624" i="14"/>
  <c r="E624" i="14" s="1"/>
  <c r="D623" i="14"/>
  <c r="E623" i="14" s="1"/>
  <c r="E622" i="14"/>
  <c r="D622" i="14"/>
  <c r="D621" i="14"/>
  <c r="E621" i="14" s="1"/>
  <c r="D620" i="14"/>
  <c r="E620" i="14" s="1"/>
  <c r="D619" i="14"/>
  <c r="E619" i="14" s="1"/>
  <c r="E618" i="14"/>
  <c r="D618" i="14"/>
  <c r="D617" i="14"/>
  <c r="E617" i="14" s="1"/>
  <c r="D616" i="14"/>
  <c r="E616" i="14" s="1"/>
  <c r="D615" i="14"/>
  <c r="E615" i="14" s="1"/>
  <c r="E614" i="14"/>
  <c r="D614" i="14"/>
  <c r="D613" i="14"/>
  <c r="E613" i="14" s="1"/>
  <c r="D612" i="14"/>
  <c r="E612" i="14" s="1"/>
  <c r="D611" i="14"/>
  <c r="E611" i="14" s="1"/>
  <c r="E610" i="14"/>
  <c r="D610" i="14"/>
  <c r="D609" i="14"/>
  <c r="E609" i="14" s="1"/>
  <c r="D608" i="14"/>
  <c r="E608" i="14" s="1"/>
  <c r="D607" i="14"/>
  <c r="E607" i="14" s="1"/>
  <c r="E606" i="14"/>
  <c r="D606" i="14"/>
  <c r="D605" i="14"/>
  <c r="E605" i="14" s="1"/>
  <c r="D604" i="14"/>
  <c r="E604" i="14" s="1"/>
  <c r="D603" i="14"/>
  <c r="E603" i="14" s="1"/>
  <c r="E602" i="14"/>
  <c r="D602" i="14"/>
  <c r="D601" i="14"/>
  <c r="E601" i="14" s="1"/>
  <c r="D600" i="14"/>
  <c r="E600" i="14" s="1"/>
  <c r="D599" i="14"/>
  <c r="E599" i="14" s="1"/>
  <c r="E598" i="14"/>
  <c r="D598" i="14"/>
  <c r="D597" i="14"/>
  <c r="E597" i="14" s="1"/>
  <c r="D596" i="14"/>
  <c r="E596" i="14" s="1"/>
  <c r="D595" i="14"/>
  <c r="E595" i="14" s="1"/>
  <c r="E594" i="14"/>
  <c r="D594" i="14"/>
  <c r="D593" i="14"/>
  <c r="E593" i="14" s="1"/>
  <c r="D592" i="14"/>
  <c r="E592" i="14" s="1"/>
  <c r="D591" i="14"/>
  <c r="E591" i="14" s="1"/>
  <c r="E590" i="14"/>
  <c r="D590" i="14"/>
  <c r="D589" i="14"/>
  <c r="E589" i="14" s="1"/>
  <c r="D588" i="14"/>
  <c r="E588" i="14" s="1"/>
  <c r="D587" i="14"/>
  <c r="E587" i="14" s="1"/>
  <c r="E586" i="14"/>
  <c r="D586" i="14"/>
  <c r="D585" i="14"/>
  <c r="E585" i="14" s="1"/>
  <c r="D584" i="14"/>
  <c r="E584" i="14" s="1"/>
  <c r="D583" i="14"/>
  <c r="E583" i="14" s="1"/>
  <c r="E582" i="14"/>
  <c r="D582" i="14"/>
  <c r="D581" i="14"/>
  <c r="E581" i="14" s="1"/>
  <c r="D580" i="14"/>
  <c r="E580" i="14" s="1"/>
  <c r="D579" i="14"/>
  <c r="E579" i="14" s="1"/>
  <c r="E578" i="14"/>
  <c r="D578" i="14"/>
  <c r="D577" i="14"/>
  <c r="E577" i="14" s="1"/>
  <c r="D576" i="14"/>
  <c r="E576" i="14" s="1"/>
  <c r="D575" i="14"/>
  <c r="E575" i="14" s="1"/>
  <c r="E574" i="14"/>
  <c r="D574" i="14"/>
  <c r="D573" i="14"/>
  <c r="E573" i="14" s="1"/>
  <c r="D572" i="14"/>
  <c r="E572" i="14" s="1"/>
  <c r="D571" i="14"/>
  <c r="E571" i="14" s="1"/>
  <c r="E570" i="14"/>
  <c r="D570" i="14"/>
  <c r="D569" i="14"/>
  <c r="E569" i="14" s="1"/>
  <c r="D568" i="14"/>
  <c r="E568" i="14" s="1"/>
  <c r="D567" i="14"/>
  <c r="E567" i="14" s="1"/>
  <c r="E566" i="14"/>
  <c r="D566" i="14"/>
  <c r="D565" i="14"/>
  <c r="E565" i="14" s="1"/>
  <c r="D564" i="14"/>
  <c r="E564" i="14" s="1"/>
  <c r="D563" i="14"/>
  <c r="E563" i="14" s="1"/>
  <c r="E562" i="14"/>
  <c r="D562" i="14"/>
  <c r="D561" i="14"/>
  <c r="E561" i="14" s="1"/>
  <c r="D560" i="14"/>
  <c r="E560" i="14" s="1"/>
  <c r="D559" i="14"/>
  <c r="E559" i="14" s="1"/>
  <c r="E558" i="14"/>
  <c r="D558" i="14"/>
  <c r="D557" i="14"/>
  <c r="E557" i="14" s="1"/>
  <c r="D556" i="14"/>
  <c r="E556" i="14" s="1"/>
  <c r="D555" i="14"/>
  <c r="E555" i="14" s="1"/>
  <c r="E554" i="14"/>
  <c r="D554" i="14"/>
  <c r="D553" i="14"/>
  <c r="E553" i="14" s="1"/>
  <c r="D552" i="14"/>
  <c r="E552" i="14" s="1"/>
  <c r="D551" i="14"/>
  <c r="E551" i="14" s="1"/>
  <c r="E550" i="14"/>
  <c r="D550" i="14"/>
  <c r="D549" i="14"/>
  <c r="E549" i="14" s="1"/>
  <c r="D548" i="14"/>
  <c r="E548" i="14" s="1"/>
  <c r="D547" i="14"/>
  <c r="E547" i="14" s="1"/>
  <c r="E546" i="14"/>
  <c r="D546" i="14"/>
  <c r="D545" i="14"/>
  <c r="E545" i="14" s="1"/>
  <c r="D544" i="14"/>
  <c r="E544" i="14" s="1"/>
  <c r="D543" i="14"/>
  <c r="E543" i="14" s="1"/>
  <c r="E542" i="14"/>
  <c r="D542" i="14"/>
  <c r="D541" i="14"/>
  <c r="E541" i="14" s="1"/>
  <c r="D540" i="14"/>
  <c r="E540" i="14" s="1"/>
  <c r="D539" i="14"/>
  <c r="E539" i="14" s="1"/>
  <c r="E538" i="14"/>
  <c r="D538" i="14"/>
  <c r="D537" i="14"/>
  <c r="E537" i="14" s="1"/>
  <c r="D536" i="14"/>
  <c r="E536" i="14" s="1"/>
  <c r="D535" i="14"/>
  <c r="E535" i="14" s="1"/>
  <c r="E534" i="14"/>
  <c r="D534" i="14"/>
  <c r="D533" i="14"/>
  <c r="E533" i="14" s="1"/>
  <c r="D532" i="14"/>
  <c r="E532" i="14" s="1"/>
  <c r="D531" i="14"/>
  <c r="E531" i="14" s="1"/>
  <c r="E530" i="14"/>
  <c r="D530" i="14"/>
  <c r="D529" i="14"/>
  <c r="E529" i="14" s="1"/>
  <c r="D528" i="14"/>
  <c r="E528" i="14" s="1"/>
  <c r="D527" i="14"/>
  <c r="E527" i="14" s="1"/>
  <c r="E526" i="14"/>
  <c r="D526" i="14"/>
  <c r="D525" i="14"/>
  <c r="E525" i="14" s="1"/>
  <c r="D524" i="14"/>
  <c r="E524" i="14" s="1"/>
  <c r="D523" i="14"/>
  <c r="E523" i="14" s="1"/>
  <c r="E522" i="14"/>
  <c r="D522" i="14"/>
  <c r="D521" i="14"/>
  <c r="E521" i="14" s="1"/>
  <c r="D520" i="14"/>
  <c r="E520" i="14" s="1"/>
  <c r="D519" i="14"/>
  <c r="E519" i="14" s="1"/>
  <c r="E518" i="14"/>
  <c r="D518" i="14"/>
  <c r="D517" i="14"/>
  <c r="E517" i="14" s="1"/>
  <c r="D516" i="14"/>
  <c r="E516" i="14" s="1"/>
  <c r="D515" i="14"/>
  <c r="E515" i="14" s="1"/>
  <c r="E514" i="14"/>
  <c r="D514" i="14"/>
  <c r="D513" i="14"/>
  <c r="E513" i="14" s="1"/>
  <c r="D512" i="14"/>
  <c r="E512" i="14" s="1"/>
  <c r="D511" i="14"/>
  <c r="E511" i="14" s="1"/>
  <c r="E510" i="14"/>
  <c r="D510" i="14"/>
  <c r="D509" i="14"/>
  <c r="E509" i="14" s="1"/>
  <c r="D508" i="14"/>
  <c r="E508" i="14" s="1"/>
  <c r="D507" i="14"/>
  <c r="E507" i="14" s="1"/>
  <c r="E506" i="14"/>
  <c r="D506" i="14"/>
  <c r="D505" i="14"/>
  <c r="E505" i="14" s="1"/>
  <c r="D504" i="14"/>
  <c r="E504" i="14" s="1"/>
  <c r="D503" i="14"/>
  <c r="E503" i="14" s="1"/>
  <c r="E502" i="14"/>
  <c r="D502" i="14"/>
  <c r="D501" i="14"/>
  <c r="E501" i="14" s="1"/>
  <c r="D500" i="14"/>
  <c r="E500" i="14" s="1"/>
  <c r="D499" i="14"/>
  <c r="E499" i="14" s="1"/>
  <c r="E498" i="14"/>
  <c r="D498" i="14"/>
  <c r="D497" i="14"/>
  <c r="E497" i="14" s="1"/>
  <c r="D496" i="14"/>
  <c r="E496" i="14" s="1"/>
  <c r="D495" i="14"/>
  <c r="E495" i="14" s="1"/>
  <c r="E494" i="14"/>
  <c r="D494" i="14"/>
  <c r="D493" i="14"/>
  <c r="E493" i="14" s="1"/>
  <c r="D492" i="14"/>
  <c r="E492" i="14" s="1"/>
  <c r="D491" i="14"/>
  <c r="E491" i="14" s="1"/>
  <c r="E490" i="14"/>
  <c r="D490" i="14"/>
  <c r="D489" i="14"/>
  <c r="E489" i="14" s="1"/>
  <c r="D488" i="14"/>
  <c r="E488" i="14" s="1"/>
  <c r="D487" i="14"/>
  <c r="E487" i="14" s="1"/>
  <c r="E486" i="14"/>
  <c r="D486" i="14"/>
  <c r="D485" i="14"/>
  <c r="E485" i="14" s="1"/>
  <c r="D484" i="14"/>
  <c r="E484" i="14" s="1"/>
  <c r="D483" i="14"/>
  <c r="E483" i="14" s="1"/>
  <c r="E482" i="14"/>
  <c r="D482" i="14"/>
  <c r="D481" i="14"/>
  <c r="E481" i="14" s="1"/>
  <c r="D480" i="14"/>
  <c r="E480" i="14" s="1"/>
  <c r="D479" i="14"/>
  <c r="E479" i="14" s="1"/>
  <c r="E478" i="14"/>
  <c r="D478" i="14"/>
  <c r="D477" i="14"/>
  <c r="E477" i="14" s="1"/>
  <c r="D476" i="14"/>
  <c r="E476" i="14" s="1"/>
  <c r="D475" i="14"/>
  <c r="E475" i="14" s="1"/>
  <c r="E474" i="14"/>
  <c r="D474" i="14"/>
  <c r="D473" i="14"/>
  <c r="E473" i="14" s="1"/>
  <c r="D472" i="14"/>
  <c r="E472" i="14" s="1"/>
  <c r="D471" i="14"/>
  <c r="E471" i="14" s="1"/>
  <c r="E470" i="14"/>
  <c r="D470" i="14"/>
  <c r="D469" i="14"/>
  <c r="E469" i="14" s="1"/>
  <c r="D468" i="14"/>
  <c r="E468" i="14" s="1"/>
  <c r="D467" i="14"/>
  <c r="E467" i="14" s="1"/>
  <c r="E466" i="14"/>
  <c r="D466" i="14"/>
  <c r="D465" i="14"/>
  <c r="E465" i="14" s="1"/>
  <c r="D464" i="14"/>
  <c r="E464" i="14" s="1"/>
  <c r="D463" i="14"/>
  <c r="E463" i="14" s="1"/>
  <c r="E462" i="14"/>
  <c r="D462" i="14"/>
  <c r="D461" i="14"/>
  <c r="E461" i="14" s="1"/>
  <c r="D460" i="14"/>
  <c r="E460" i="14" s="1"/>
  <c r="D459" i="14"/>
  <c r="E459" i="14" s="1"/>
  <c r="E458" i="14"/>
  <c r="D458" i="14"/>
  <c r="D457" i="14"/>
  <c r="E457" i="14" s="1"/>
  <c r="D456" i="14"/>
  <c r="E456" i="14" s="1"/>
  <c r="D455" i="14"/>
  <c r="E455" i="14" s="1"/>
  <c r="E454" i="14"/>
  <c r="D454" i="14"/>
  <c r="D453" i="14"/>
  <c r="E453" i="14" s="1"/>
  <c r="D452" i="14"/>
  <c r="E452" i="14" s="1"/>
  <c r="D451" i="14"/>
  <c r="E451" i="14" s="1"/>
  <c r="E450" i="14"/>
  <c r="D450" i="14"/>
  <c r="D449" i="14"/>
  <c r="E449" i="14" s="1"/>
  <c r="D448" i="14"/>
  <c r="E448" i="14" s="1"/>
  <c r="D447" i="14"/>
  <c r="E447" i="14" s="1"/>
  <c r="E446" i="14"/>
  <c r="D446" i="14"/>
  <c r="D445" i="14"/>
  <c r="E445" i="14" s="1"/>
  <c r="D444" i="14"/>
  <c r="E444" i="14" s="1"/>
  <c r="D443" i="14"/>
  <c r="E443" i="14" s="1"/>
  <c r="E442" i="14"/>
  <c r="D442" i="14"/>
  <c r="D441" i="14"/>
  <c r="E441" i="14" s="1"/>
  <c r="D440" i="14"/>
  <c r="E440" i="14" s="1"/>
  <c r="D439" i="14"/>
  <c r="E439" i="14" s="1"/>
  <c r="E438" i="14"/>
  <c r="D438" i="14"/>
  <c r="D437" i="14"/>
  <c r="E437" i="14" s="1"/>
  <c r="D436" i="14"/>
  <c r="E436" i="14" s="1"/>
  <c r="D435" i="14"/>
  <c r="E435" i="14" s="1"/>
  <c r="E434" i="14"/>
  <c r="D434" i="14"/>
  <c r="D433" i="14"/>
  <c r="E433" i="14" s="1"/>
  <c r="D432" i="14"/>
  <c r="E432" i="14" s="1"/>
  <c r="D431" i="14"/>
  <c r="E431" i="14" s="1"/>
  <c r="E430" i="14"/>
  <c r="D430" i="14"/>
  <c r="D429" i="14"/>
  <c r="E429" i="14" s="1"/>
  <c r="D428" i="14"/>
  <c r="E428" i="14" s="1"/>
  <c r="D427" i="14"/>
  <c r="E427" i="14" s="1"/>
  <c r="E426" i="14"/>
  <c r="D426" i="14"/>
  <c r="D425" i="14"/>
  <c r="E425" i="14" s="1"/>
  <c r="D424" i="14"/>
  <c r="E424" i="14" s="1"/>
  <c r="D423" i="14"/>
  <c r="E423" i="14" s="1"/>
  <c r="E422" i="14"/>
  <c r="D422" i="14"/>
  <c r="D421" i="14"/>
  <c r="E421" i="14" s="1"/>
  <c r="D420" i="14"/>
  <c r="E420" i="14" s="1"/>
  <c r="D419" i="14"/>
  <c r="E419" i="14" s="1"/>
  <c r="E418" i="14"/>
  <c r="D418" i="14"/>
  <c r="D417" i="14"/>
  <c r="E417" i="14" s="1"/>
  <c r="D416" i="14"/>
  <c r="E416" i="14" s="1"/>
  <c r="D415" i="14"/>
  <c r="E415" i="14" s="1"/>
  <c r="E414" i="14"/>
  <c r="D414" i="14"/>
  <c r="D413" i="14"/>
  <c r="E413" i="14" s="1"/>
  <c r="D412" i="14"/>
  <c r="E412" i="14" s="1"/>
  <c r="D411" i="14"/>
  <c r="E411" i="14" s="1"/>
  <c r="E410" i="14"/>
  <c r="D410" i="14"/>
  <c r="D409" i="14"/>
  <c r="E409" i="14" s="1"/>
  <c r="D408" i="14"/>
  <c r="E408" i="14" s="1"/>
  <c r="D407" i="14"/>
  <c r="E407" i="14" s="1"/>
  <c r="E406" i="14"/>
  <c r="D406" i="14"/>
  <c r="D405" i="14"/>
  <c r="E405" i="14" s="1"/>
  <c r="D404" i="14"/>
  <c r="E404" i="14" s="1"/>
  <c r="D403" i="14"/>
  <c r="E403" i="14" s="1"/>
  <c r="E402" i="14"/>
  <c r="D402" i="14"/>
  <c r="D401" i="14"/>
  <c r="E401" i="14" s="1"/>
  <c r="D400" i="14"/>
  <c r="E400" i="14" s="1"/>
  <c r="D399" i="14"/>
  <c r="E399" i="14" s="1"/>
  <c r="E398" i="14"/>
  <c r="D398" i="14"/>
  <c r="D397" i="14"/>
  <c r="E397" i="14" s="1"/>
  <c r="D396" i="14"/>
  <c r="E396" i="14" s="1"/>
  <c r="D395" i="14"/>
  <c r="E395" i="14" s="1"/>
  <c r="E394" i="14"/>
  <c r="D394" i="14"/>
  <c r="D393" i="14"/>
  <c r="E393" i="14" s="1"/>
  <c r="D392" i="14"/>
  <c r="E392" i="14" s="1"/>
  <c r="D391" i="14"/>
  <c r="E391" i="14" s="1"/>
  <c r="E390" i="14"/>
  <c r="D390" i="14"/>
  <c r="D389" i="14"/>
  <c r="E389" i="14" s="1"/>
  <c r="D388" i="14"/>
  <c r="E388" i="14" s="1"/>
  <c r="D387" i="14"/>
  <c r="E387" i="14" s="1"/>
  <c r="E386" i="14"/>
  <c r="D386" i="14"/>
  <c r="D385" i="14"/>
  <c r="E385" i="14" s="1"/>
  <c r="D384" i="14"/>
  <c r="E384" i="14" s="1"/>
  <c r="D383" i="14"/>
  <c r="E383" i="14" s="1"/>
  <c r="E382" i="14"/>
  <c r="D382" i="14"/>
  <c r="D381" i="14"/>
  <c r="E381" i="14" s="1"/>
  <c r="D380" i="14"/>
  <c r="E380" i="14" s="1"/>
  <c r="D379" i="14"/>
  <c r="E379" i="14" s="1"/>
  <c r="E378" i="14"/>
  <c r="D378" i="14"/>
  <c r="D377" i="14"/>
  <c r="E377" i="14" s="1"/>
  <c r="D376" i="14"/>
  <c r="E376" i="14" s="1"/>
  <c r="D375" i="14"/>
  <c r="E375" i="14" s="1"/>
  <c r="E374" i="14"/>
  <c r="D374" i="14"/>
  <c r="D373" i="14"/>
  <c r="E373" i="14" s="1"/>
  <c r="D372" i="14"/>
  <c r="E372" i="14" s="1"/>
  <c r="D371" i="14"/>
  <c r="E371" i="14" s="1"/>
  <c r="E370" i="14"/>
  <c r="D370" i="14"/>
  <c r="D369" i="14"/>
  <c r="E369" i="14" s="1"/>
  <c r="D368" i="14"/>
  <c r="E368" i="14" s="1"/>
  <c r="D367" i="14"/>
  <c r="E367" i="14" s="1"/>
  <c r="E366" i="14"/>
  <c r="D366" i="14"/>
  <c r="D365" i="14"/>
  <c r="E365" i="14" s="1"/>
  <c r="D364" i="14"/>
  <c r="E364" i="14" s="1"/>
  <c r="D363" i="14"/>
  <c r="E363" i="14" s="1"/>
  <c r="E362" i="14"/>
  <c r="D362" i="14"/>
  <c r="D361" i="14"/>
  <c r="E361" i="14" s="1"/>
  <c r="D360" i="14"/>
  <c r="E360" i="14" s="1"/>
  <c r="D359" i="14"/>
  <c r="E359" i="14" s="1"/>
  <c r="E358" i="14"/>
  <c r="D358" i="14"/>
  <c r="D357" i="14"/>
  <c r="E357" i="14" s="1"/>
  <c r="D356" i="14"/>
  <c r="E356" i="14" s="1"/>
  <c r="D355" i="14"/>
  <c r="E355" i="14" s="1"/>
  <c r="E354" i="14"/>
  <c r="D354" i="14"/>
  <c r="D353" i="14"/>
  <c r="E353" i="14" s="1"/>
  <c r="D352" i="14"/>
  <c r="E352" i="14" s="1"/>
  <c r="D351" i="14"/>
  <c r="E351" i="14" s="1"/>
  <c r="E350" i="14"/>
  <c r="D350" i="14"/>
  <c r="D349" i="14"/>
  <c r="E349" i="14" s="1"/>
  <c r="D348" i="14"/>
  <c r="E348" i="14" s="1"/>
  <c r="D347" i="14"/>
  <c r="E347" i="14" s="1"/>
  <c r="E346" i="14"/>
  <c r="D346" i="14"/>
  <c r="D345" i="14"/>
  <c r="E345" i="14" s="1"/>
  <c r="D344" i="14"/>
  <c r="E344" i="14" s="1"/>
  <c r="D343" i="14"/>
  <c r="E343" i="14" s="1"/>
  <c r="E342" i="14"/>
  <c r="D342" i="14"/>
  <c r="D341" i="14"/>
  <c r="E341" i="14" s="1"/>
  <c r="D340" i="14"/>
  <c r="E340" i="14" s="1"/>
  <c r="D339" i="14"/>
  <c r="E339" i="14" s="1"/>
  <c r="E338" i="14"/>
  <c r="D338" i="14"/>
  <c r="D337" i="14"/>
  <c r="E337" i="14" s="1"/>
  <c r="D336" i="14"/>
  <c r="E336" i="14" s="1"/>
  <c r="D335" i="14"/>
  <c r="E335" i="14" s="1"/>
  <c r="E334" i="14"/>
  <c r="D334" i="14"/>
  <c r="D333" i="14"/>
  <c r="E333" i="14" s="1"/>
  <c r="D332" i="14"/>
  <c r="E332" i="14" s="1"/>
  <c r="D331" i="14"/>
  <c r="E331" i="14" s="1"/>
  <c r="E330" i="14"/>
  <c r="D330" i="14"/>
  <c r="D329" i="14"/>
  <c r="E329" i="14" s="1"/>
  <c r="E328" i="14"/>
  <c r="D328" i="14"/>
  <c r="D327" i="14"/>
  <c r="E327" i="14" s="1"/>
  <c r="D326" i="14"/>
  <c r="E326" i="14" s="1"/>
  <c r="D325" i="14"/>
  <c r="E325" i="14" s="1"/>
  <c r="D324" i="14"/>
  <c r="E324" i="14" s="1"/>
  <c r="D323" i="14"/>
  <c r="E323" i="14" s="1"/>
  <c r="E322" i="14"/>
  <c r="D322" i="14"/>
  <c r="D321" i="14"/>
  <c r="E321" i="14" s="1"/>
  <c r="D320" i="14"/>
  <c r="E320" i="14" s="1"/>
  <c r="D319" i="14"/>
  <c r="E319" i="14" s="1"/>
  <c r="D318" i="14"/>
  <c r="E318" i="14" s="1"/>
  <c r="D317" i="14"/>
  <c r="E317" i="14" s="1"/>
  <c r="D316" i="14"/>
  <c r="E316" i="14" s="1"/>
  <c r="D315" i="14"/>
  <c r="E315" i="14" s="1"/>
  <c r="E314" i="14"/>
  <c r="D314" i="14"/>
  <c r="D313" i="14"/>
  <c r="E313" i="14" s="1"/>
  <c r="D312" i="14"/>
  <c r="E312" i="14" s="1"/>
  <c r="D311" i="14"/>
  <c r="E311" i="14" s="1"/>
  <c r="E310" i="14"/>
  <c r="D310" i="14"/>
  <c r="D309" i="14"/>
  <c r="E309" i="14" s="1"/>
  <c r="D308" i="14"/>
  <c r="E308" i="14" s="1"/>
  <c r="D307" i="14"/>
  <c r="E307" i="14" s="1"/>
  <c r="E306" i="14"/>
  <c r="D306" i="14"/>
  <c r="D305" i="14"/>
  <c r="E305" i="14" s="1"/>
  <c r="E304" i="14"/>
  <c r="D304" i="14"/>
  <c r="D303" i="14"/>
  <c r="E303" i="14" s="1"/>
  <c r="E302" i="14"/>
  <c r="D302" i="14"/>
  <c r="D301" i="14"/>
  <c r="E301" i="14" s="1"/>
  <c r="D300" i="14"/>
  <c r="E300" i="14" s="1"/>
  <c r="E299" i="14"/>
  <c r="D299" i="14"/>
  <c r="D298" i="14"/>
  <c r="E298" i="14" s="1"/>
  <c r="D297" i="14"/>
  <c r="E297" i="14" s="1"/>
  <c r="D296" i="14"/>
  <c r="E296" i="14" s="1"/>
  <c r="D295" i="14"/>
  <c r="E295" i="14" s="1"/>
  <c r="D294" i="14"/>
  <c r="E294" i="14" s="1"/>
  <c r="E293" i="14"/>
  <c r="D293" i="14"/>
  <c r="D292" i="14"/>
  <c r="E292" i="14" s="1"/>
  <c r="E291" i="14"/>
  <c r="D291" i="14"/>
  <c r="D290" i="14"/>
  <c r="E290" i="14" s="1"/>
  <c r="D289" i="14"/>
  <c r="E289" i="14" s="1"/>
  <c r="D288" i="14"/>
  <c r="E288" i="14" s="1"/>
  <c r="D287" i="14"/>
  <c r="E287" i="14" s="1"/>
  <c r="D286" i="14"/>
  <c r="E286" i="14" s="1"/>
  <c r="E285" i="14"/>
  <c r="D285" i="14"/>
  <c r="D284" i="14"/>
  <c r="E284" i="14" s="1"/>
  <c r="E283" i="14"/>
  <c r="D283" i="14"/>
  <c r="D282" i="14"/>
  <c r="E282" i="14" s="1"/>
  <c r="D281" i="14"/>
  <c r="E281" i="14" s="1"/>
  <c r="D280" i="14"/>
  <c r="E280" i="14" s="1"/>
  <c r="D279" i="14"/>
  <c r="E279" i="14" s="1"/>
  <c r="D278" i="14"/>
  <c r="E278" i="14" s="1"/>
  <c r="E277" i="14"/>
  <c r="D277" i="14"/>
  <c r="D276" i="14"/>
  <c r="E276" i="14" s="1"/>
  <c r="E275" i="14"/>
  <c r="D275" i="14"/>
  <c r="D274" i="14"/>
  <c r="E274" i="14" s="1"/>
  <c r="D273" i="14"/>
  <c r="E273" i="14" s="1"/>
  <c r="D272" i="14"/>
  <c r="E272" i="14" s="1"/>
  <c r="D271" i="14"/>
  <c r="E271" i="14" s="1"/>
  <c r="D270" i="14"/>
  <c r="E270" i="14" s="1"/>
  <c r="E269" i="14"/>
  <c r="D269" i="14"/>
  <c r="D268" i="14"/>
  <c r="E268" i="14" s="1"/>
  <c r="E267" i="14"/>
  <c r="D267" i="14"/>
  <c r="D266" i="14"/>
  <c r="E266" i="14" s="1"/>
  <c r="D265" i="14"/>
  <c r="E265" i="14" s="1"/>
  <c r="D264" i="14"/>
  <c r="E264" i="14" s="1"/>
  <c r="D263" i="14"/>
  <c r="E263" i="14" s="1"/>
  <c r="D262" i="14"/>
  <c r="E262" i="14" s="1"/>
  <c r="E261" i="14"/>
  <c r="D261" i="14"/>
  <c r="D260" i="14"/>
  <c r="E260" i="14" s="1"/>
  <c r="E259" i="14"/>
  <c r="D259" i="14"/>
  <c r="D258" i="14"/>
  <c r="E258" i="14" s="1"/>
  <c r="D257" i="14"/>
  <c r="E257" i="14" s="1"/>
  <c r="D256" i="14"/>
  <c r="E256" i="14" s="1"/>
  <c r="D255" i="14"/>
  <c r="E255" i="14" s="1"/>
  <c r="D254" i="14"/>
  <c r="E254" i="14" s="1"/>
  <c r="E253" i="14"/>
  <c r="D253" i="14"/>
  <c r="D252" i="14"/>
  <c r="E252" i="14" s="1"/>
  <c r="E251" i="14"/>
  <c r="D251" i="14"/>
  <c r="D250" i="14"/>
  <c r="E250" i="14" s="1"/>
  <c r="D249" i="14"/>
  <c r="E249" i="14" s="1"/>
  <c r="D248" i="14"/>
  <c r="E248" i="14" s="1"/>
  <c r="D247" i="14"/>
  <c r="E247" i="14" s="1"/>
  <c r="D246" i="14"/>
  <c r="E246" i="14" s="1"/>
  <c r="E245" i="14"/>
  <c r="D245" i="14"/>
  <c r="D244" i="14"/>
  <c r="E244" i="14" s="1"/>
  <c r="E243" i="14"/>
  <c r="D243" i="14"/>
  <c r="D242" i="14"/>
  <c r="E242" i="14" s="1"/>
  <c r="D241" i="14"/>
  <c r="E241" i="14" s="1"/>
  <c r="D240" i="14"/>
  <c r="E240" i="14" s="1"/>
  <c r="D239" i="14"/>
  <c r="E239" i="14" s="1"/>
  <c r="D238" i="14"/>
  <c r="E238" i="14" s="1"/>
  <c r="E237" i="14"/>
  <c r="D237" i="14"/>
  <c r="D236" i="14"/>
  <c r="E236" i="14" s="1"/>
  <c r="E235" i="14"/>
  <c r="D235" i="14"/>
  <c r="D234" i="14"/>
  <c r="E234" i="14" s="1"/>
  <c r="D233" i="14"/>
  <c r="E233" i="14" s="1"/>
  <c r="D232" i="14"/>
  <c r="E232" i="14" s="1"/>
  <c r="D231" i="14"/>
  <c r="E231" i="14" s="1"/>
  <c r="D230" i="14"/>
  <c r="E230" i="14" s="1"/>
  <c r="E229" i="14"/>
  <c r="D229" i="14"/>
  <c r="D228" i="14"/>
  <c r="E228" i="14" s="1"/>
  <c r="E227" i="14"/>
  <c r="D227" i="14"/>
  <c r="D226" i="14"/>
  <c r="E226" i="14" s="1"/>
  <c r="E225" i="14"/>
  <c r="D225" i="14"/>
  <c r="D224" i="14"/>
  <c r="E224" i="14" s="1"/>
  <c r="D223" i="14"/>
  <c r="E223" i="14" s="1"/>
  <c r="D222" i="14"/>
  <c r="E222" i="14" s="1"/>
  <c r="E221" i="14"/>
  <c r="D221" i="14"/>
  <c r="D220" i="14"/>
  <c r="E220" i="14" s="1"/>
  <c r="E219" i="14"/>
  <c r="D219" i="14"/>
  <c r="D218" i="14"/>
  <c r="E218" i="14" s="1"/>
  <c r="D217" i="14"/>
  <c r="E217" i="14" s="1"/>
  <c r="D216" i="14"/>
  <c r="E216" i="14" s="1"/>
  <c r="D215" i="14"/>
  <c r="E215" i="14" s="1"/>
  <c r="E214" i="14"/>
  <c r="D214" i="14"/>
  <c r="D213" i="14"/>
  <c r="E213" i="14" s="1"/>
  <c r="E212" i="14"/>
  <c r="D212" i="14"/>
  <c r="D211" i="14"/>
  <c r="E211" i="14" s="1"/>
  <c r="E210" i="14"/>
  <c r="D210" i="14"/>
  <c r="D209" i="14"/>
  <c r="E209" i="14" s="1"/>
  <c r="E208" i="14"/>
  <c r="D208" i="14"/>
  <c r="D207" i="14"/>
  <c r="E207" i="14" s="1"/>
  <c r="D206" i="14"/>
  <c r="E206" i="14" s="1"/>
  <c r="D205" i="14"/>
  <c r="E205" i="14" s="1"/>
  <c r="D204" i="14"/>
  <c r="E204" i="14" s="1"/>
  <c r="D203" i="14"/>
  <c r="E203" i="14" s="1"/>
  <c r="E202" i="14"/>
  <c r="D202" i="14"/>
  <c r="D201" i="14"/>
  <c r="E201" i="14" s="1"/>
  <c r="E200" i="14"/>
  <c r="D200" i="14"/>
  <c r="D199" i="14"/>
  <c r="E199" i="14" s="1"/>
  <c r="D198" i="14"/>
  <c r="E198" i="14" s="1"/>
  <c r="D197" i="14"/>
  <c r="E197" i="14" s="1"/>
  <c r="D196" i="14"/>
  <c r="E196" i="14" s="1"/>
  <c r="D195" i="14"/>
  <c r="E195" i="14" s="1"/>
  <c r="E194" i="14"/>
  <c r="D194" i="14"/>
  <c r="D193" i="14"/>
  <c r="E193" i="14" s="1"/>
  <c r="E192" i="14"/>
  <c r="D192" i="14"/>
  <c r="D191" i="14"/>
  <c r="E191" i="14" s="1"/>
  <c r="D190" i="14"/>
  <c r="E190" i="14" s="1"/>
  <c r="D189" i="14"/>
  <c r="E189" i="14" s="1"/>
  <c r="D188" i="14"/>
  <c r="E188" i="14" s="1"/>
  <c r="D187" i="14"/>
  <c r="E187" i="14" s="1"/>
  <c r="E186" i="14"/>
  <c r="D186" i="14"/>
  <c r="D185" i="14"/>
  <c r="E185" i="14" s="1"/>
  <c r="E184" i="14"/>
  <c r="D184" i="14"/>
  <c r="D183" i="14"/>
  <c r="E183" i="14" s="1"/>
  <c r="D182" i="14"/>
  <c r="E182" i="14" s="1"/>
  <c r="D181" i="14"/>
  <c r="E181" i="14" s="1"/>
  <c r="D180" i="14"/>
  <c r="E180" i="14" s="1"/>
  <c r="D179" i="14"/>
  <c r="E179" i="14" s="1"/>
  <c r="E178" i="14"/>
  <c r="D178" i="14"/>
  <c r="D177" i="14"/>
  <c r="E177" i="14" s="1"/>
  <c r="E176" i="14"/>
  <c r="D176" i="14"/>
  <c r="D175" i="14"/>
  <c r="E175" i="14" s="1"/>
  <c r="D174" i="14"/>
  <c r="E174" i="14" s="1"/>
  <c r="D173" i="14"/>
  <c r="E173" i="14" s="1"/>
  <c r="D172" i="14"/>
  <c r="E172" i="14" s="1"/>
  <c r="D171" i="14"/>
  <c r="E171" i="14" s="1"/>
  <c r="E170" i="14"/>
  <c r="D170" i="14"/>
  <c r="D169" i="14"/>
  <c r="E169" i="14" s="1"/>
  <c r="E168" i="14"/>
  <c r="D168" i="14"/>
  <c r="D167" i="14"/>
  <c r="E167" i="14" s="1"/>
  <c r="D166" i="14"/>
  <c r="E166" i="14" s="1"/>
  <c r="D165" i="14"/>
  <c r="E165" i="14" s="1"/>
  <c r="D164" i="14"/>
  <c r="E164" i="14" s="1"/>
  <c r="D163" i="14"/>
  <c r="E163" i="14" s="1"/>
  <c r="E162" i="14"/>
  <c r="D162" i="14"/>
  <c r="D161" i="14"/>
  <c r="E161" i="14" s="1"/>
  <c r="E160" i="14"/>
  <c r="D160" i="14"/>
  <c r="D159" i="14"/>
  <c r="E159" i="14" s="1"/>
  <c r="D158" i="14"/>
  <c r="E158" i="14" s="1"/>
  <c r="D157" i="14"/>
  <c r="E157" i="14" s="1"/>
  <c r="D156" i="14"/>
  <c r="E156" i="14" s="1"/>
  <c r="D155" i="14"/>
  <c r="E155" i="14" s="1"/>
  <c r="E154" i="14"/>
  <c r="D154" i="14"/>
  <c r="D153" i="14"/>
  <c r="E153" i="14" s="1"/>
  <c r="E152" i="14"/>
  <c r="D152" i="14"/>
  <c r="D151" i="14"/>
  <c r="E151" i="14" s="1"/>
  <c r="D150" i="14"/>
  <c r="E150" i="14" s="1"/>
  <c r="D149" i="14"/>
  <c r="E149" i="14" s="1"/>
  <c r="D148" i="14"/>
  <c r="E148" i="14" s="1"/>
  <c r="D147" i="14"/>
  <c r="E147" i="14" s="1"/>
  <c r="E146" i="14"/>
  <c r="D146" i="14"/>
  <c r="D145" i="14"/>
  <c r="E145" i="14" s="1"/>
  <c r="E144" i="14"/>
  <c r="D144" i="14"/>
  <c r="D143" i="14"/>
  <c r="E143" i="14" s="1"/>
  <c r="D142" i="14"/>
  <c r="E142" i="14" s="1"/>
  <c r="D141" i="14"/>
  <c r="E141" i="14" s="1"/>
  <c r="D140" i="14"/>
  <c r="E140" i="14" s="1"/>
  <c r="D139" i="14"/>
  <c r="E139" i="14" s="1"/>
  <c r="E138" i="14"/>
  <c r="D138" i="14"/>
  <c r="D137" i="14"/>
  <c r="E137" i="14" s="1"/>
  <c r="E136" i="14"/>
  <c r="D136" i="14"/>
  <c r="D135" i="14"/>
  <c r="E135" i="14" s="1"/>
  <c r="D134" i="14"/>
  <c r="E134" i="14" s="1"/>
  <c r="D133" i="14"/>
  <c r="E133" i="14" s="1"/>
  <c r="D132" i="14"/>
  <c r="E132" i="14" s="1"/>
  <c r="D131" i="14"/>
  <c r="E131" i="14" s="1"/>
  <c r="E130" i="14"/>
  <c r="D130" i="14"/>
  <c r="D129" i="14"/>
  <c r="E129" i="14" s="1"/>
  <c r="E128" i="14"/>
  <c r="D128" i="14"/>
  <c r="D127" i="14"/>
  <c r="E127" i="14" s="1"/>
  <c r="D126" i="14"/>
  <c r="E126" i="14" s="1"/>
  <c r="D125" i="14"/>
  <c r="E125" i="14" s="1"/>
  <c r="D124" i="14"/>
  <c r="E124" i="14" s="1"/>
  <c r="D123" i="14"/>
  <c r="E123" i="14" s="1"/>
  <c r="E122" i="14"/>
  <c r="D122" i="14"/>
  <c r="D121" i="14"/>
  <c r="E121" i="14" s="1"/>
  <c r="E120" i="14"/>
  <c r="D120" i="14"/>
  <c r="D119" i="14"/>
  <c r="E119" i="14" s="1"/>
  <c r="D118" i="14"/>
  <c r="E118" i="14" s="1"/>
  <c r="D117" i="14"/>
  <c r="E117" i="14" s="1"/>
  <c r="D116" i="14"/>
  <c r="E116" i="14" s="1"/>
  <c r="D115" i="14"/>
  <c r="E115" i="14" s="1"/>
  <c r="E114" i="14"/>
  <c r="D114" i="14"/>
  <c r="D113" i="14"/>
  <c r="E113" i="14" s="1"/>
  <c r="E112" i="14"/>
  <c r="D112" i="14"/>
  <c r="D111" i="14"/>
  <c r="E111" i="14" s="1"/>
  <c r="D110" i="14"/>
  <c r="E110" i="14" s="1"/>
  <c r="D109" i="14"/>
  <c r="E109" i="14" s="1"/>
  <c r="D108" i="14"/>
  <c r="E108" i="14" s="1"/>
  <c r="D107" i="14"/>
  <c r="E107" i="14" s="1"/>
  <c r="E106" i="14"/>
  <c r="D106" i="14"/>
  <c r="D105" i="14"/>
  <c r="E105" i="14" s="1"/>
  <c r="E104" i="14"/>
  <c r="D104" i="14"/>
  <c r="D103" i="14"/>
  <c r="E103" i="14" s="1"/>
  <c r="D102" i="14"/>
  <c r="E102" i="14" s="1"/>
  <c r="D101" i="14"/>
  <c r="E101" i="14" s="1"/>
  <c r="D100" i="14"/>
  <c r="E100" i="14" s="1"/>
  <c r="D99" i="14"/>
  <c r="E99" i="14" s="1"/>
  <c r="E98" i="14"/>
  <c r="D98" i="14"/>
  <c r="J97" i="14"/>
  <c r="E97" i="14"/>
  <c r="D97" i="14"/>
  <c r="J96" i="14"/>
  <c r="E96" i="14"/>
  <c r="D96" i="14"/>
  <c r="J95" i="14"/>
  <c r="D95" i="14"/>
  <c r="E95" i="14" s="1"/>
  <c r="J94" i="14"/>
  <c r="E94" i="14"/>
  <c r="D94" i="14"/>
  <c r="J93" i="14"/>
  <c r="D93" i="14"/>
  <c r="E93" i="14" s="1"/>
  <c r="J92" i="14"/>
  <c r="E92" i="14"/>
  <c r="D92" i="14"/>
  <c r="J91" i="14"/>
  <c r="D91" i="14"/>
  <c r="E91" i="14" s="1"/>
  <c r="J90" i="14"/>
  <c r="E90" i="14"/>
  <c r="D90" i="14"/>
  <c r="J89" i="14"/>
  <c r="D89" i="14"/>
  <c r="E89" i="14" s="1"/>
  <c r="J88" i="14"/>
  <c r="D88" i="14"/>
  <c r="E88" i="14" s="1"/>
  <c r="J87" i="14"/>
  <c r="D87" i="14"/>
  <c r="E87" i="14" s="1"/>
  <c r="J86" i="14"/>
  <c r="E86" i="14"/>
  <c r="D86" i="14"/>
  <c r="J85" i="14"/>
  <c r="D85" i="14"/>
  <c r="E85" i="14" s="1"/>
  <c r="J84" i="14"/>
  <c r="E84" i="14"/>
  <c r="D84" i="14"/>
  <c r="J83" i="14"/>
  <c r="D83" i="14"/>
  <c r="E83" i="14" s="1"/>
  <c r="O82" i="14"/>
  <c r="J82" i="14"/>
  <c r="D82" i="14"/>
  <c r="E82" i="14" s="1"/>
  <c r="J81" i="14"/>
  <c r="D81" i="14"/>
  <c r="E81" i="14" s="1"/>
  <c r="J80" i="14"/>
  <c r="D80" i="14"/>
  <c r="E80" i="14" s="1"/>
  <c r="J79" i="14"/>
  <c r="D79" i="14"/>
  <c r="E79" i="14" s="1"/>
  <c r="J78" i="14"/>
  <c r="E78" i="14"/>
  <c r="D78" i="14"/>
  <c r="J77" i="14"/>
  <c r="D77" i="14"/>
  <c r="E77" i="14" s="1"/>
  <c r="J76" i="14"/>
  <c r="E76" i="14"/>
  <c r="D76" i="14"/>
  <c r="J75" i="14"/>
  <c r="D75" i="14"/>
  <c r="E75" i="14" s="1"/>
  <c r="O74" i="14"/>
  <c r="J74" i="14"/>
  <c r="D74" i="14"/>
  <c r="E74" i="14" s="1"/>
  <c r="J73" i="14"/>
  <c r="D73" i="14"/>
  <c r="E73" i="14" s="1"/>
  <c r="J72" i="14"/>
  <c r="D72" i="14"/>
  <c r="E72" i="14" s="1"/>
  <c r="J71" i="14"/>
  <c r="D71" i="14"/>
  <c r="E71" i="14" s="1"/>
  <c r="J70" i="14"/>
  <c r="E70" i="14"/>
  <c r="D70" i="14"/>
  <c r="J69" i="14"/>
  <c r="D69" i="14"/>
  <c r="E69" i="14" s="1"/>
  <c r="J68" i="14"/>
  <c r="E68" i="14"/>
  <c r="D68" i="14"/>
  <c r="J67" i="14"/>
  <c r="D67" i="14"/>
  <c r="E67" i="14" s="1"/>
  <c r="O66" i="14"/>
  <c r="J66" i="14"/>
  <c r="E66" i="14"/>
  <c r="D66" i="14"/>
  <c r="J65" i="14"/>
  <c r="D65" i="14"/>
  <c r="E65" i="14" s="1"/>
  <c r="O64" i="14"/>
  <c r="J64" i="14"/>
  <c r="E64" i="14"/>
  <c r="D64" i="14"/>
  <c r="J63" i="14"/>
  <c r="D63" i="14"/>
  <c r="E63" i="14" s="1"/>
  <c r="O62" i="14"/>
  <c r="J62" i="14"/>
  <c r="E62" i="14"/>
  <c r="D62" i="14"/>
  <c r="J61" i="14"/>
  <c r="D61" i="14"/>
  <c r="E61" i="14" s="1"/>
  <c r="O60" i="14"/>
  <c r="J60" i="14"/>
  <c r="E60" i="14"/>
  <c r="D60" i="14"/>
  <c r="J59" i="14"/>
  <c r="D59" i="14"/>
  <c r="E59" i="14" s="1"/>
  <c r="O58" i="14"/>
  <c r="J58" i="14"/>
  <c r="E58" i="14"/>
  <c r="D58" i="14"/>
  <c r="J57" i="14"/>
  <c r="D57" i="14"/>
  <c r="E57" i="14" s="1"/>
  <c r="O56" i="14"/>
  <c r="J56" i="14"/>
  <c r="E56" i="14"/>
  <c r="D56" i="14"/>
  <c r="J55" i="14"/>
  <c r="D55" i="14"/>
  <c r="E55" i="14" s="1"/>
  <c r="O54" i="14"/>
  <c r="J54" i="14"/>
  <c r="E54" i="14"/>
  <c r="D54" i="14"/>
  <c r="J53" i="14"/>
  <c r="D53" i="14"/>
  <c r="E53" i="14" s="1"/>
  <c r="O52" i="14"/>
  <c r="J52" i="14"/>
  <c r="E52" i="14"/>
  <c r="D52" i="14"/>
  <c r="J51" i="14"/>
  <c r="D51" i="14"/>
  <c r="E51" i="14" s="1"/>
  <c r="O50" i="14"/>
  <c r="J50" i="14"/>
  <c r="E50" i="14"/>
  <c r="D50" i="14"/>
  <c r="J49" i="14"/>
  <c r="D49" i="14"/>
  <c r="E49" i="14" s="1"/>
  <c r="O48" i="14"/>
  <c r="J48" i="14"/>
  <c r="E48" i="14"/>
  <c r="D48" i="14"/>
  <c r="J47" i="14"/>
  <c r="D47" i="14"/>
  <c r="E47" i="14" s="1"/>
  <c r="O46" i="14"/>
  <c r="J46" i="14"/>
  <c r="E46" i="14"/>
  <c r="D46" i="14"/>
  <c r="O45" i="14"/>
  <c r="J45" i="14"/>
  <c r="E45" i="14"/>
  <c r="D45" i="14"/>
  <c r="O44" i="14"/>
  <c r="J44" i="14"/>
  <c r="E44" i="14"/>
  <c r="D44" i="14"/>
  <c r="O43" i="14"/>
  <c r="J43" i="14"/>
  <c r="E43" i="14"/>
  <c r="D43" i="14"/>
  <c r="O42" i="14"/>
  <c r="J42" i="14"/>
  <c r="E42" i="14"/>
  <c r="D42" i="14"/>
  <c r="O41" i="14"/>
  <c r="J41" i="14"/>
  <c r="E41" i="14"/>
  <c r="D41" i="14"/>
  <c r="O40" i="14"/>
  <c r="J40" i="14"/>
  <c r="E40" i="14"/>
  <c r="D40" i="14"/>
  <c r="O39" i="14"/>
  <c r="J39" i="14"/>
  <c r="E39" i="14"/>
  <c r="D39" i="14"/>
  <c r="O38" i="14"/>
  <c r="J38" i="14"/>
  <c r="E38" i="14"/>
  <c r="D38" i="14"/>
  <c r="O37" i="14"/>
  <c r="J37" i="14"/>
  <c r="E37" i="14"/>
  <c r="D37" i="14"/>
  <c r="O36" i="14"/>
  <c r="J36" i="14"/>
  <c r="E36" i="14"/>
  <c r="D36" i="14"/>
  <c r="O35" i="14"/>
  <c r="J35" i="14"/>
  <c r="E35" i="14"/>
  <c r="D35" i="14"/>
  <c r="O34" i="14"/>
  <c r="J34" i="14"/>
  <c r="E34" i="14"/>
  <c r="D34" i="14"/>
  <c r="O33" i="14"/>
  <c r="J33" i="14"/>
  <c r="E33" i="14"/>
  <c r="D33" i="14"/>
  <c r="O32" i="14"/>
  <c r="J32" i="14"/>
  <c r="E32" i="14"/>
  <c r="D32" i="14"/>
  <c r="O31" i="14"/>
  <c r="J31" i="14"/>
  <c r="E31" i="14"/>
  <c r="D31" i="14"/>
  <c r="O30" i="14"/>
  <c r="J30" i="14"/>
  <c r="E30" i="14"/>
  <c r="D30" i="14"/>
  <c r="O29" i="14"/>
  <c r="J29" i="14"/>
  <c r="E29" i="14"/>
  <c r="D29" i="14"/>
  <c r="O28" i="14"/>
  <c r="J28" i="14"/>
  <c r="E28" i="14"/>
  <c r="D28" i="14"/>
  <c r="O27" i="14"/>
  <c r="J27" i="14"/>
  <c r="E27" i="14"/>
  <c r="D27" i="14"/>
  <c r="O26" i="14"/>
  <c r="J26" i="14"/>
  <c r="E26" i="14"/>
  <c r="D26" i="14"/>
  <c r="O25" i="14"/>
  <c r="J25" i="14"/>
  <c r="E25" i="14"/>
  <c r="D25" i="14"/>
  <c r="O24" i="14"/>
  <c r="J24" i="14"/>
  <c r="E24" i="14"/>
  <c r="D24" i="14"/>
  <c r="O23" i="14"/>
  <c r="J23" i="14"/>
  <c r="E23" i="14"/>
  <c r="D23" i="14"/>
  <c r="O22" i="14"/>
  <c r="J22" i="14"/>
  <c r="E22" i="14"/>
  <c r="D22" i="14"/>
  <c r="J21" i="14"/>
  <c r="D21" i="14"/>
  <c r="E21" i="14" s="1"/>
  <c r="J20" i="14"/>
  <c r="E20" i="14"/>
  <c r="D20" i="14"/>
  <c r="O19" i="14"/>
  <c r="J19" i="14"/>
  <c r="E19" i="14"/>
  <c r="D19" i="14"/>
  <c r="O18" i="14"/>
  <c r="J18" i="14"/>
  <c r="D18" i="14"/>
  <c r="E18" i="14" s="1"/>
  <c r="O17" i="14"/>
  <c r="J17" i="14"/>
  <c r="E17" i="14"/>
  <c r="D17" i="14"/>
  <c r="AH16" i="14"/>
  <c r="AF16" i="14"/>
  <c r="AD16" i="14"/>
  <c r="O16" i="14"/>
  <c r="J16" i="14"/>
  <c r="E16" i="14"/>
  <c r="D16" i="14"/>
  <c r="J15" i="14"/>
  <c r="E15" i="14"/>
  <c r="D15" i="14"/>
  <c r="J14" i="14"/>
  <c r="D14" i="14"/>
  <c r="E14" i="14" s="1"/>
  <c r="O13" i="14"/>
  <c r="J13" i="14"/>
  <c r="D13" i="14"/>
  <c r="E13" i="14" s="1"/>
  <c r="O12" i="14"/>
  <c r="J12" i="14"/>
  <c r="E12" i="14"/>
  <c r="D12" i="14"/>
  <c r="O11" i="14"/>
  <c r="J11" i="14"/>
  <c r="E11" i="14"/>
  <c r="D11" i="14"/>
  <c r="J10" i="14"/>
  <c r="D10" i="14"/>
  <c r="E10" i="14" s="1"/>
  <c r="O9" i="14"/>
  <c r="J9" i="14"/>
  <c r="E9" i="14"/>
  <c r="D9" i="14"/>
  <c r="O8" i="14"/>
  <c r="J8" i="14"/>
  <c r="D8" i="14"/>
  <c r="E8" i="14" s="1"/>
  <c r="O7" i="14"/>
  <c r="J7" i="14"/>
  <c r="E7" i="14"/>
  <c r="D7" i="14"/>
  <c r="J6" i="14"/>
  <c r="D6" i="14"/>
  <c r="E6" i="14" s="1"/>
  <c r="O5" i="14"/>
  <c r="J5" i="14"/>
  <c r="D5" i="14"/>
  <c r="E5" i="14" s="1"/>
  <c r="O4" i="14"/>
  <c r="J4" i="14"/>
  <c r="E4" i="14"/>
  <c r="D4" i="14"/>
  <c r="O3" i="14"/>
  <c r="J3" i="14"/>
  <c r="E3" i="14"/>
  <c r="D3" i="14"/>
  <c r="Y2" i="14"/>
  <c r="X2" i="14"/>
  <c r="W2" i="14"/>
  <c r="R2" i="14" a="1"/>
  <c r="R2" i="14" s="1"/>
  <c r="Q2" i="14" s="1" a="1"/>
  <c r="Q2" i="14" s="1"/>
  <c r="O2" i="14"/>
  <c r="N2" i="14"/>
  <c r="N2" i="14" a="1"/>
  <c r="O97" i="14" s="1"/>
  <c r="K2" i="14" a="1"/>
  <c r="J2" i="14"/>
  <c r="H2" i="14"/>
  <c r="H2" i="14" a="1"/>
  <c r="G2" i="14"/>
  <c r="G2" i="14" a="1"/>
  <c r="E2" i="14"/>
  <c r="D2" i="14"/>
  <c r="A2" i="14" a="1"/>
  <c r="A2" i="14" s="1"/>
  <c r="B2" i="14" s="1" a="1"/>
  <c r="B2" i="14" s="1"/>
  <c r="AB48" i="12"/>
  <c r="N53" i="11"/>
  <c r="I49" i="11"/>
  <c r="G49" i="11"/>
  <c r="E49" i="11"/>
  <c r="G48" i="11"/>
  <c r="E48" i="11"/>
  <c r="I48" i="11" s="1"/>
  <c r="G47" i="11"/>
  <c r="I47" i="11" s="1"/>
  <c r="E47" i="11"/>
  <c r="P46" i="11"/>
  <c r="P45" i="11"/>
  <c r="G44" i="11"/>
  <c r="I44" i="11" s="1"/>
  <c r="E44" i="11"/>
  <c r="G43" i="11"/>
  <c r="E43" i="11"/>
  <c r="I43" i="11" s="1"/>
  <c r="G42" i="11"/>
  <c r="E42" i="11"/>
  <c r="I42" i="11" s="1"/>
  <c r="G41" i="11"/>
  <c r="I41" i="11" s="1"/>
  <c r="E41" i="11"/>
  <c r="G40" i="11"/>
  <c r="I40" i="11" s="1"/>
  <c r="E40" i="11"/>
  <c r="G39" i="11"/>
  <c r="E39" i="11"/>
  <c r="I39" i="11" s="1"/>
  <c r="G38" i="11"/>
  <c r="E38" i="11"/>
  <c r="I38" i="11" s="1"/>
  <c r="P37" i="11"/>
  <c r="P36" i="11"/>
  <c r="G35" i="11"/>
  <c r="I35" i="11" s="1"/>
  <c r="E35" i="11"/>
  <c r="G34" i="11"/>
  <c r="E34" i="11"/>
  <c r="I34" i="11" s="1"/>
  <c r="G33" i="11"/>
  <c r="E33" i="11"/>
  <c r="I33" i="11" s="1"/>
  <c r="G32" i="11"/>
  <c r="I32" i="11" s="1"/>
  <c r="E32" i="11"/>
  <c r="G31" i="11"/>
  <c r="I31" i="11" s="1"/>
  <c r="E31" i="11"/>
  <c r="P30" i="11"/>
  <c r="P29" i="11"/>
  <c r="G28" i="11"/>
  <c r="E28" i="11"/>
  <c r="I28" i="11" s="1"/>
  <c r="G27" i="11"/>
  <c r="E27" i="11"/>
  <c r="I27" i="11" s="1"/>
  <c r="G26" i="11"/>
  <c r="I26" i="11" s="1"/>
  <c r="E26" i="11"/>
  <c r="G25" i="11"/>
  <c r="I25" i="11" s="1"/>
  <c r="E25" i="11"/>
  <c r="G24" i="11"/>
  <c r="E24" i="11"/>
  <c r="I24" i="11" s="1"/>
  <c r="I23" i="11"/>
  <c r="G23" i="11"/>
  <c r="E23" i="11"/>
  <c r="G22" i="11"/>
  <c r="I22" i="11" s="1"/>
  <c r="E22" i="11"/>
  <c r="G21" i="11"/>
  <c r="I21" i="11" s="1"/>
  <c r="E21" i="11"/>
  <c r="P20" i="11"/>
  <c r="P19" i="11"/>
  <c r="G18" i="11"/>
  <c r="E18" i="11"/>
  <c r="I18" i="11" s="1"/>
  <c r="G17" i="11"/>
  <c r="E17" i="11"/>
  <c r="I17" i="11" s="1"/>
  <c r="G16" i="11"/>
  <c r="I16" i="11" s="1"/>
  <c r="E16" i="11"/>
  <c r="G15" i="11"/>
  <c r="I15" i="11" s="1"/>
  <c r="E15" i="11"/>
  <c r="G14" i="11"/>
  <c r="G51" i="11" s="1"/>
  <c r="E14" i="11"/>
  <c r="I14"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c r="Z795" i="6" a="1"/>
  <c r="Y795" i="6" a="1"/>
  <c r="Y795" i="6" s="1"/>
  <c r="X795" i="6" a="1"/>
  <c r="X795" i="6" s="1"/>
  <c r="W795" i="6" a="1"/>
  <c r="W795" i="6" s="1"/>
  <c r="V795" i="6"/>
  <c r="V795" i="6" a="1"/>
  <c r="U795" i="6" a="1"/>
  <c r="U795" i="6" s="1"/>
  <c r="T795" i="6" a="1"/>
  <c r="T795" i="6" s="1"/>
  <c r="S795" i="6" a="1"/>
  <c r="S795" i="6" s="1"/>
  <c r="R795" i="6"/>
  <c r="R795" i="6" a="1"/>
  <c r="Q795" i="6" a="1"/>
  <c r="Q795" i="6" s="1"/>
  <c r="P795" i="6" a="1"/>
  <c r="P795" i="6" s="1"/>
  <c r="O795" i="6" a="1"/>
  <c r="O795" i="6" s="1"/>
  <c r="N795" i="6"/>
  <c r="N795" i="6" a="1"/>
  <c r="M795" i="6" a="1"/>
  <c r="M795" i="6" s="1"/>
  <c r="L795" i="6" a="1"/>
  <c r="L795" i="6" s="1"/>
  <c r="K795" i="6" a="1"/>
  <c r="K795" i="6" s="1"/>
  <c r="AI794" i="6" a="1"/>
  <c r="AI794" i="6" s="1"/>
  <c r="AH794" i="6" a="1"/>
  <c r="AH794" i="6" s="1"/>
  <c r="AG794" i="6" a="1"/>
  <c r="AG794" i="6" s="1"/>
  <c r="AF794" i="6"/>
  <c r="AF794" i="6" a="1"/>
  <c r="AE794" i="6" a="1"/>
  <c r="AE794" i="6" s="1"/>
  <c r="AD794" i="6" a="1"/>
  <c r="AD794" i="6" s="1"/>
  <c r="AC794" i="6" a="1"/>
  <c r="AC794" i="6" s="1"/>
  <c r="AB794" i="6"/>
  <c r="AB794" i="6" a="1"/>
  <c r="AA794" i="6" a="1"/>
  <c r="AA794" i="6" s="1"/>
  <c r="Z794" i="6" a="1"/>
  <c r="Z794" i="6" s="1"/>
  <c r="Y794" i="6" a="1"/>
  <c r="Y794" i="6" s="1"/>
  <c r="X794" i="6"/>
  <c r="X794" i="6" a="1"/>
  <c r="W794" i="6" a="1"/>
  <c r="W794" i="6" s="1"/>
  <c r="V794" i="6" a="1"/>
  <c r="V794" i="6" s="1"/>
  <c r="U794" i="6" a="1"/>
  <c r="U794" i="6" s="1"/>
  <c r="T794" i="6"/>
  <c r="T794" i="6" a="1"/>
  <c r="S794" i="6" a="1"/>
  <c r="S794" i="6" s="1"/>
  <c r="R794" i="6" a="1"/>
  <c r="R794" i="6" s="1"/>
  <c r="Q794" i="6" a="1"/>
  <c r="Q794" i="6" s="1"/>
  <c r="P794" i="6"/>
  <c r="P794" i="6" a="1"/>
  <c r="O794" i="6" a="1"/>
  <c r="O794" i="6" s="1"/>
  <c r="N794" i="6" a="1"/>
  <c r="N794" i="6" s="1"/>
  <c r="M794" i="6" a="1"/>
  <c r="M794" i="6" s="1"/>
  <c r="L794" i="6"/>
  <c r="L794" i="6" a="1"/>
  <c r="K794" i="6" a="1"/>
  <c r="K794" i="6" s="1"/>
  <c r="AI793" i="6" a="1"/>
  <c r="AI793" i="6" s="1"/>
  <c r="AH793" i="6"/>
  <c r="AH793" i="6" a="1"/>
  <c r="AG793" i="6" a="1"/>
  <c r="AG793" i="6" s="1"/>
  <c r="AF793" i="6" a="1"/>
  <c r="AF793" i="6" s="1"/>
  <c r="AE793" i="6" a="1"/>
  <c r="AE793" i="6" s="1"/>
  <c r="AD793" i="6"/>
  <c r="AD793" i="6" a="1"/>
  <c r="AC793" i="6" a="1"/>
  <c r="AC793" i="6" s="1"/>
  <c r="AB793" i="6" a="1"/>
  <c r="AB793" i="6" s="1"/>
  <c r="AA793" i="6" a="1"/>
  <c r="AA793" i="6" s="1"/>
  <c r="Z793" i="6"/>
  <c r="Z793" i="6" a="1"/>
  <c r="Y793" i="6" a="1"/>
  <c r="Y793" i="6" s="1"/>
  <c r="X793" i="6" a="1"/>
  <c r="X793" i="6" s="1"/>
  <c r="W793" i="6" a="1"/>
  <c r="W793" i="6" s="1"/>
  <c r="V793" i="6"/>
  <c r="V793" i="6" a="1"/>
  <c r="U793" i="6" a="1"/>
  <c r="U793" i="6" s="1"/>
  <c r="T793" i="6" a="1"/>
  <c r="T793" i="6" s="1"/>
  <c r="S793" i="6" a="1"/>
  <c r="S793" i="6" s="1"/>
  <c r="R793" i="6"/>
  <c r="R793" i="6" a="1"/>
  <c r="Q793" i="6" a="1"/>
  <c r="Q793" i="6" s="1"/>
  <c r="P793" i="6" a="1"/>
  <c r="P793" i="6" s="1"/>
  <c r="O793" i="6" a="1"/>
  <c r="O793" i="6" s="1"/>
  <c r="N793" i="6"/>
  <c r="N793" i="6" a="1"/>
  <c r="M793" i="6" a="1"/>
  <c r="M793" i="6" s="1"/>
  <c r="L793" i="6" a="1"/>
  <c r="L793" i="6" s="1"/>
  <c r="K793" i="6" a="1"/>
  <c r="K793" i="6" s="1"/>
  <c r="AI792" i="6" a="1"/>
  <c r="AI792" i="6" s="1"/>
  <c r="AH792" i="6" a="1"/>
  <c r="AH792" i="6" s="1"/>
  <c r="AG792" i="6" a="1"/>
  <c r="AG792" i="6" s="1"/>
  <c r="AF792" i="6"/>
  <c r="AF792" i="6" a="1"/>
  <c r="AE792" i="6" a="1"/>
  <c r="AE792" i="6" s="1"/>
  <c r="AD792" i="6" a="1"/>
  <c r="AD792" i="6" s="1"/>
  <c r="AC792" i="6" a="1"/>
  <c r="AC792" i="6" s="1"/>
  <c r="AB792" i="6"/>
  <c r="AB792" i="6" a="1"/>
  <c r="AA792" i="6" a="1"/>
  <c r="AA792" i="6" s="1"/>
  <c r="Z792" i="6" a="1"/>
  <c r="Z792" i="6" s="1"/>
  <c r="Y792" i="6" a="1"/>
  <c r="Y792" i="6" s="1"/>
  <c r="X792" i="6"/>
  <c r="X792" i="6" a="1"/>
  <c r="W792" i="6" a="1"/>
  <c r="W792" i="6" s="1"/>
  <c r="V792" i="6" a="1"/>
  <c r="V792" i="6" s="1"/>
  <c r="U792" i="6" a="1"/>
  <c r="U792" i="6" s="1"/>
  <c r="T792" i="6"/>
  <c r="T792" i="6" a="1"/>
  <c r="S792" i="6" a="1"/>
  <c r="S792" i="6" s="1"/>
  <c r="R792" i="6" a="1"/>
  <c r="R792" i="6" s="1"/>
  <c r="Q792" i="6" a="1"/>
  <c r="Q792" i="6" s="1"/>
  <c r="P792" i="6"/>
  <c r="P792" i="6" a="1"/>
  <c r="O792" i="6" a="1"/>
  <c r="O792" i="6" s="1"/>
  <c r="N792" i="6" a="1"/>
  <c r="N792" i="6" s="1"/>
  <c r="M792" i="6" a="1"/>
  <c r="M792" i="6" s="1"/>
  <c r="L792" i="6"/>
  <c r="L792" i="6" a="1"/>
  <c r="K792" i="6" a="1"/>
  <c r="K792" i="6" s="1"/>
  <c r="AI791" i="6" a="1"/>
  <c r="AI791" i="6" s="1"/>
  <c r="AH791" i="6"/>
  <c r="AH791" i="6" a="1"/>
  <c r="AG791" i="6" a="1"/>
  <c r="AG791" i="6" s="1"/>
  <c r="AF791" i="6" a="1"/>
  <c r="AF791" i="6" s="1"/>
  <c r="AE791" i="6" a="1"/>
  <c r="AE791" i="6" s="1"/>
  <c r="AD791" i="6"/>
  <c r="AD791" i="6" a="1"/>
  <c r="AC791" i="6" a="1"/>
  <c r="AC791" i="6" s="1"/>
  <c r="AB791" i="6" a="1"/>
  <c r="AB791" i="6" s="1"/>
  <c r="AA791" i="6" a="1"/>
  <c r="AA791" i="6" s="1"/>
  <c r="Z791" i="6"/>
  <c r="Z791" i="6" a="1"/>
  <c r="Y791" i="6" a="1"/>
  <c r="Y791" i="6" s="1"/>
  <c r="X791" i="6" a="1"/>
  <c r="X791" i="6" s="1"/>
  <c r="W791" i="6" a="1"/>
  <c r="W791" i="6" s="1"/>
  <c r="V791" i="6"/>
  <c r="V791" i="6" a="1"/>
  <c r="U791" i="6" a="1"/>
  <c r="U791" i="6" s="1"/>
  <c r="T791" i="6" a="1"/>
  <c r="T791" i="6" s="1"/>
  <c r="S791" i="6" a="1"/>
  <c r="S791" i="6" s="1"/>
  <c r="R791" i="6"/>
  <c r="R791" i="6" a="1"/>
  <c r="Q791" i="6" a="1"/>
  <c r="Q791" i="6" s="1"/>
  <c r="P791" i="6" a="1"/>
  <c r="P791" i="6" s="1"/>
  <c r="O791" i="6" a="1"/>
  <c r="O791" i="6" s="1"/>
  <c r="N791" i="6"/>
  <c r="N791" i="6" a="1"/>
  <c r="M791" i="6" a="1"/>
  <c r="M791" i="6" s="1"/>
  <c r="L791" i="6" a="1"/>
  <c r="L791" i="6" s="1"/>
  <c r="K791" i="6" a="1"/>
  <c r="K791" i="6" s="1"/>
  <c r="AI790" i="6" a="1"/>
  <c r="AI790" i="6" s="1"/>
  <c r="AH790" i="6" a="1"/>
  <c r="AH790" i="6" s="1"/>
  <c r="AG790" i="6" a="1"/>
  <c r="AG790" i="6" s="1"/>
  <c r="AF790" i="6"/>
  <c r="AF790" i="6" a="1"/>
  <c r="AE790" i="6" a="1"/>
  <c r="AE790" i="6" s="1"/>
  <c r="AD790" i="6" a="1"/>
  <c r="AD790" i="6" s="1"/>
  <c r="AC790" i="6" a="1"/>
  <c r="AC790" i="6" s="1"/>
  <c r="AB790" i="6"/>
  <c r="AB790" i="6" a="1"/>
  <c r="AA790" i="6" a="1"/>
  <c r="AA790" i="6" s="1"/>
  <c r="Z790" i="6" a="1"/>
  <c r="Z790" i="6" s="1"/>
  <c r="Y790" i="6" a="1"/>
  <c r="Y790" i="6" s="1"/>
  <c r="X790" i="6"/>
  <c r="X790" i="6" a="1"/>
  <c r="W790" i="6" a="1"/>
  <c r="W790" i="6" s="1"/>
  <c r="V790" i="6" a="1"/>
  <c r="V790" i="6" s="1"/>
  <c r="U790" i="6" a="1"/>
  <c r="U790" i="6" s="1"/>
  <c r="T790" i="6"/>
  <c r="T790" i="6" a="1"/>
  <c r="S790" i="6" a="1"/>
  <c r="S790" i="6" s="1"/>
  <c r="R790" i="6" a="1"/>
  <c r="R790" i="6" s="1"/>
  <c r="Q790" i="6" a="1"/>
  <c r="Q790" i="6" s="1"/>
  <c r="P790" i="6"/>
  <c r="P790" i="6" a="1"/>
  <c r="O790" i="6" a="1"/>
  <c r="O790" i="6" s="1"/>
  <c r="N790" i="6" a="1"/>
  <c r="N790" i="6" s="1"/>
  <c r="M790" i="6" a="1"/>
  <c r="M790" i="6" s="1"/>
  <c r="L790" i="6"/>
  <c r="L790" i="6" a="1"/>
  <c r="K790" i="6" a="1"/>
  <c r="K790" i="6" s="1"/>
  <c r="AI789" i="6" a="1"/>
  <c r="AI789" i="6" s="1"/>
  <c r="AH789" i="6"/>
  <c r="AH789" i="6" a="1"/>
  <c r="AG789" i="6" a="1"/>
  <c r="AG789" i="6" s="1"/>
  <c r="AF789" i="6" a="1"/>
  <c r="AF789" i="6" s="1"/>
  <c r="AE789" i="6" a="1"/>
  <c r="AE789" i="6" s="1"/>
  <c r="AD789" i="6"/>
  <c r="AD789" i="6" a="1"/>
  <c r="AC789" i="6" a="1"/>
  <c r="AC789" i="6" s="1"/>
  <c r="AB789" i="6" a="1"/>
  <c r="AB789" i="6" s="1"/>
  <c r="AA789" i="6" a="1"/>
  <c r="AA789" i="6" s="1"/>
  <c r="Z789" i="6"/>
  <c r="Z789" i="6" a="1"/>
  <c r="Y789" i="6" a="1"/>
  <c r="Y789" i="6" s="1"/>
  <c r="X789" i="6" a="1"/>
  <c r="X789" i="6" s="1"/>
  <c r="W789" i="6" a="1"/>
  <c r="W789" i="6" s="1"/>
  <c r="V789" i="6"/>
  <c r="V789" i="6" a="1"/>
  <c r="U789" i="6" a="1"/>
  <c r="U789" i="6" s="1"/>
  <c r="T789" i="6" a="1"/>
  <c r="T789" i="6" s="1"/>
  <c r="S789" i="6" a="1"/>
  <c r="S789" i="6" s="1"/>
  <c r="R789" i="6"/>
  <c r="R789" i="6" a="1"/>
  <c r="Q789" i="6" a="1"/>
  <c r="Q789" i="6" s="1"/>
  <c r="P789" i="6" a="1"/>
  <c r="P789" i="6" s="1"/>
  <c r="O789" i="6" a="1"/>
  <c r="O789" i="6" s="1"/>
  <c r="N789" i="6"/>
  <c r="N789" i="6" a="1"/>
  <c r="M789" i="6" a="1"/>
  <c r="M789" i="6" s="1"/>
  <c r="L789" i="6" a="1"/>
  <c r="L789" i="6" s="1"/>
  <c r="K789" i="6" a="1"/>
  <c r="K789" i="6" s="1"/>
  <c r="AI788" i="6"/>
  <c r="AI788" i="6" a="1"/>
  <c r="AH788" i="6"/>
  <c r="AH788" i="6" a="1"/>
  <c r="AG788" i="6"/>
  <c r="AG788" i="6" a="1"/>
  <c r="AF788" i="6"/>
  <c r="AF788" i="6" a="1"/>
  <c r="AE788" i="6"/>
  <c r="AE788" i="6" a="1"/>
  <c r="AD788" i="6"/>
  <c r="AD788" i="6" a="1"/>
  <c r="AC788" i="6"/>
  <c r="AC788" i="6" a="1"/>
  <c r="AB788" i="6"/>
  <c r="AB788" i="6" a="1"/>
  <c r="AA788" i="6"/>
  <c r="AA788" i="6" a="1"/>
  <c r="Z788" i="6"/>
  <c r="Z788" i="6" a="1"/>
  <c r="Y788" i="6"/>
  <c r="Y788" i="6" a="1"/>
  <c r="X788" i="6"/>
  <c r="X788" i="6" a="1"/>
  <c r="W788" i="6"/>
  <c r="W788" i="6" a="1"/>
  <c r="V788" i="6"/>
  <c r="V788" i="6" a="1"/>
  <c r="U788" i="6"/>
  <c r="U788" i="6" a="1"/>
  <c r="T788" i="6"/>
  <c r="T788" i="6" a="1"/>
  <c r="S788" i="6"/>
  <c r="S788" i="6" a="1"/>
  <c r="R788" i="6"/>
  <c r="R788" i="6" a="1"/>
  <c r="Q788" i="6"/>
  <c r="Q788" i="6" a="1"/>
  <c r="P788" i="6"/>
  <c r="P788" i="6" a="1"/>
  <c r="O788" i="6"/>
  <c r="O788" i="6" a="1"/>
  <c r="N788" i="6"/>
  <c r="N788" i="6" a="1"/>
  <c r="M788" i="6"/>
  <c r="M788" i="6" a="1"/>
  <c r="L788" i="6"/>
  <c r="L788" i="6" a="1"/>
  <c r="K788" i="6"/>
  <c r="K788" i="6" a="1"/>
  <c r="AI787" i="6" a="1"/>
  <c r="AI787" i="6" s="1"/>
  <c r="AH787" i="6" a="1"/>
  <c r="AH787" i="6" s="1"/>
  <c r="AG787" i="6" a="1"/>
  <c r="AG787" i="6" s="1"/>
  <c r="AF787" i="6"/>
  <c r="AF787" i="6" a="1"/>
  <c r="AE787" i="6" a="1"/>
  <c r="AE787" i="6" s="1"/>
  <c r="AD787" i="6" a="1"/>
  <c r="AD787" i="6" s="1"/>
  <c r="AC787" i="6" a="1"/>
  <c r="AC787" i="6" s="1"/>
  <c r="AB787" i="6"/>
  <c r="AB787" i="6" a="1"/>
  <c r="AA787" i="6" a="1"/>
  <c r="AA787" i="6" s="1"/>
  <c r="Z787" i="6" a="1"/>
  <c r="Z787" i="6" s="1"/>
  <c r="Y787" i="6" a="1"/>
  <c r="Y787" i="6" s="1"/>
  <c r="X787" i="6"/>
  <c r="X787" i="6" a="1"/>
  <c r="W787" i="6" a="1"/>
  <c r="W787" i="6" s="1"/>
  <c r="V787" i="6" a="1"/>
  <c r="V787" i="6" s="1"/>
  <c r="U787" i="6" a="1"/>
  <c r="U787" i="6" s="1"/>
  <c r="T787" i="6"/>
  <c r="T787" i="6" a="1"/>
  <c r="S787" i="6" a="1"/>
  <c r="S787" i="6" s="1"/>
  <c r="R787" i="6" a="1"/>
  <c r="R787" i="6" s="1"/>
  <c r="Q787" i="6" a="1"/>
  <c r="Q787" i="6" s="1"/>
  <c r="P787" i="6"/>
  <c r="P787" i="6" a="1"/>
  <c r="O787" i="6" a="1"/>
  <c r="O787" i="6" s="1"/>
  <c r="N787" i="6" a="1"/>
  <c r="N787" i="6" s="1"/>
  <c r="M787" i="6" a="1"/>
  <c r="M787" i="6" s="1"/>
  <c r="L787" i="6"/>
  <c r="L787" i="6" a="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c r="AH785" i="6" a="1"/>
  <c r="AG785" i="6" a="1"/>
  <c r="AG785" i="6" s="1"/>
  <c r="AF785" i="6" a="1"/>
  <c r="AF785" i="6" s="1"/>
  <c r="AE785" i="6" a="1"/>
  <c r="AE785" i="6" s="1"/>
  <c r="AD785" i="6"/>
  <c r="AD785" i="6" a="1"/>
  <c r="AC785" i="6" a="1"/>
  <c r="AC785" i="6" s="1"/>
  <c r="AB785" i="6" a="1"/>
  <c r="AB785" i="6" s="1"/>
  <c r="AA785" i="6" a="1"/>
  <c r="AA785" i="6" s="1"/>
  <c r="Z785" i="6"/>
  <c r="Z785" i="6" a="1"/>
  <c r="Y785" i="6" a="1"/>
  <c r="Y785" i="6" s="1"/>
  <c r="X785" i="6" a="1"/>
  <c r="X785" i="6" s="1"/>
  <c r="W785" i="6" a="1"/>
  <c r="W785" i="6" s="1"/>
  <c r="V785" i="6"/>
  <c r="V785" i="6" a="1"/>
  <c r="U785" i="6" a="1"/>
  <c r="U785" i="6" s="1"/>
  <c r="T785" i="6" a="1"/>
  <c r="T785" i="6" s="1"/>
  <c r="S785" i="6" a="1"/>
  <c r="S785" i="6" s="1"/>
  <c r="R785" i="6"/>
  <c r="R785" i="6" a="1"/>
  <c r="Q785" i="6" a="1"/>
  <c r="Q785" i="6" s="1"/>
  <c r="P785" i="6" a="1"/>
  <c r="P785" i="6" s="1"/>
  <c r="O785" i="6" a="1"/>
  <c r="O785" i="6" s="1"/>
  <c r="N785" i="6"/>
  <c r="N785" i="6" a="1"/>
  <c r="M785" i="6" a="1"/>
  <c r="M785" i="6" s="1"/>
  <c r="L785" i="6" a="1"/>
  <c r="L785" i="6" s="1"/>
  <c r="K785" i="6" a="1"/>
  <c r="K785" i="6" s="1"/>
  <c r="AI784" i="6" a="1"/>
  <c r="AI784" i="6" s="1"/>
  <c r="AH784" i="6" a="1"/>
  <c r="AH784" i="6" s="1"/>
  <c r="AG784" i="6" a="1"/>
  <c r="AG784" i="6" s="1"/>
  <c r="AF784" i="6"/>
  <c r="AF784" i="6" a="1"/>
  <c r="AE784" i="6" a="1"/>
  <c r="AE784" i="6" s="1"/>
  <c r="AD784" i="6" a="1"/>
  <c r="AD784" i="6" s="1"/>
  <c r="AC784" i="6" a="1"/>
  <c r="AC784" i="6" s="1"/>
  <c r="AB784" i="6"/>
  <c r="AB784" i="6" a="1"/>
  <c r="AA784" i="6" a="1"/>
  <c r="AA784" i="6" s="1"/>
  <c r="Z784" i="6" a="1"/>
  <c r="Z784" i="6" s="1"/>
  <c r="Y784" i="6" a="1"/>
  <c r="Y784" i="6" s="1"/>
  <c r="X784" i="6"/>
  <c r="X784" i="6" a="1"/>
  <c r="W784" i="6" a="1"/>
  <c r="W784" i="6" s="1"/>
  <c r="V784" i="6" a="1"/>
  <c r="V784" i="6" s="1"/>
  <c r="U784" i="6" a="1"/>
  <c r="U784" i="6" s="1"/>
  <c r="T784" i="6"/>
  <c r="T784" i="6" a="1"/>
  <c r="S784" i="6" a="1"/>
  <c r="S784" i="6" s="1"/>
  <c r="R784" i="6" a="1"/>
  <c r="R784" i="6" s="1"/>
  <c r="Q784" i="6" a="1"/>
  <c r="Q784" i="6" s="1"/>
  <c r="P784" i="6"/>
  <c r="P784" i="6" a="1"/>
  <c r="O784" i="6" a="1"/>
  <c r="O784" i="6" s="1"/>
  <c r="N784" i="6" a="1"/>
  <c r="N784" i="6" s="1"/>
  <c r="M784" i="6" a="1"/>
  <c r="M784" i="6" s="1"/>
  <c r="L784" i="6"/>
  <c r="L784" i="6" a="1"/>
  <c r="K784" i="6" a="1"/>
  <c r="K784" i="6" s="1"/>
  <c r="AI783" i="6" a="1"/>
  <c r="AI783" i="6" s="1"/>
  <c r="AH783" i="6" a="1"/>
  <c r="AH783" i="6" s="1"/>
  <c r="AG783" i="6"/>
  <c r="AG783" i="6" a="1"/>
  <c r="AF783" i="6" a="1"/>
  <c r="AF783" i="6" s="1"/>
  <c r="AE783" i="6"/>
  <c r="AE783" i="6" a="1"/>
  <c r="AD783" i="6" a="1"/>
  <c r="AD783" i="6" s="1"/>
  <c r="AC783" i="6"/>
  <c r="AC783" i="6" a="1"/>
  <c r="AB783" i="6" a="1"/>
  <c r="AB783" i="6" s="1"/>
  <c r="AA783" i="6"/>
  <c r="AA783" i="6" a="1"/>
  <c r="Z783" i="6" a="1"/>
  <c r="Z783" i="6" s="1"/>
  <c r="Y783" i="6"/>
  <c r="Y783" i="6" a="1"/>
  <c r="X783" i="6" a="1"/>
  <c r="X783" i="6" s="1"/>
  <c r="W783" i="6"/>
  <c r="W783" i="6" a="1"/>
  <c r="V783" i="6" a="1"/>
  <c r="V783" i="6" s="1"/>
  <c r="U783" i="6"/>
  <c r="U783" i="6" a="1"/>
  <c r="T783" i="6" a="1"/>
  <c r="T783" i="6" s="1"/>
  <c r="S783" i="6"/>
  <c r="S783" i="6" a="1"/>
  <c r="R783" i="6" a="1"/>
  <c r="R783" i="6" s="1"/>
  <c r="Q783" i="6"/>
  <c r="Q783" i="6" a="1"/>
  <c r="P783" i="6" a="1"/>
  <c r="P783" i="6" s="1"/>
  <c r="O783" i="6"/>
  <c r="O783" i="6" a="1"/>
  <c r="N783" i="6" a="1"/>
  <c r="N783" i="6" s="1"/>
  <c r="M783" i="6"/>
  <c r="M783" i="6" a="1"/>
  <c r="L783" i="6" a="1"/>
  <c r="L783" i="6" s="1"/>
  <c r="K783" i="6"/>
  <c r="K783" i="6" a="1"/>
  <c r="AI782" i="6" a="1"/>
  <c r="AI782" i="6" s="1"/>
  <c r="AH782" i="6"/>
  <c r="AH782" i="6" a="1"/>
  <c r="AG782" i="6" a="1"/>
  <c r="AG782" i="6" s="1"/>
  <c r="AF782" i="6"/>
  <c r="AF782" i="6" a="1"/>
  <c r="AE782" i="6" a="1"/>
  <c r="AE782" i="6" s="1"/>
  <c r="AD782" i="6"/>
  <c r="AD782" i="6" a="1"/>
  <c r="AC782" i="6" a="1"/>
  <c r="AC782" i="6" s="1"/>
  <c r="AB782" i="6"/>
  <c r="AB782" i="6" a="1"/>
  <c r="AA782" i="6" a="1"/>
  <c r="AA782" i="6" s="1"/>
  <c r="Z782" i="6"/>
  <c r="Z782" i="6" a="1"/>
  <c r="Y782" i="6" a="1"/>
  <c r="Y782" i="6" s="1"/>
  <c r="X782" i="6"/>
  <c r="X782" i="6" a="1"/>
  <c r="W782" i="6" a="1"/>
  <c r="W782" i="6" s="1"/>
  <c r="V782" i="6"/>
  <c r="V782" i="6" a="1"/>
  <c r="U782" i="6" a="1"/>
  <c r="U782" i="6" s="1"/>
  <c r="T782" i="6"/>
  <c r="T782" i="6" a="1"/>
  <c r="S782" i="6" a="1"/>
  <c r="S782" i="6" s="1"/>
  <c r="R782" i="6"/>
  <c r="R782" i="6" a="1"/>
  <c r="Q782" i="6" a="1"/>
  <c r="Q782" i="6" s="1"/>
  <c r="P782" i="6"/>
  <c r="P782" i="6" a="1"/>
  <c r="O782" i="6" a="1"/>
  <c r="O782" i="6" s="1"/>
  <c r="N782" i="6"/>
  <c r="N782" i="6" a="1"/>
  <c r="M782" i="6" a="1"/>
  <c r="M782" i="6" s="1"/>
  <c r="L782" i="6"/>
  <c r="L782" i="6" a="1"/>
  <c r="K782" i="6" a="1"/>
  <c r="K782" i="6" s="1"/>
  <c r="AI781" i="6" a="1"/>
  <c r="AI781" i="6" s="1"/>
  <c r="AH781" i="6"/>
  <c r="AH781" i="6" a="1"/>
  <c r="AG781" i="6" a="1"/>
  <c r="AG781" i="6" s="1"/>
  <c r="AF781" i="6"/>
  <c r="AF781" i="6" a="1"/>
  <c r="AE781" i="6" a="1"/>
  <c r="AE781" i="6" s="1"/>
  <c r="AD781" i="6" a="1"/>
  <c r="AD781" i="6" s="1"/>
  <c r="AC781" i="6" a="1"/>
  <c r="AC781" i="6" s="1"/>
  <c r="AB781" i="6" a="1"/>
  <c r="AB781" i="6" s="1"/>
  <c r="AA781" i="6" a="1"/>
  <c r="AA781" i="6" s="1"/>
  <c r="Z781" i="6"/>
  <c r="Z781" i="6" a="1"/>
  <c r="Y781" i="6" a="1"/>
  <c r="Y781" i="6" s="1"/>
  <c r="X781" i="6"/>
  <c r="X781" i="6" a="1"/>
  <c r="W781" i="6" a="1"/>
  <c r="W781" i="6" s="1"/>
  <c r="V781" i="6" a="1"/>
  <c r="V781" i="6" s="1"/>
  <c r="U781" i="6" a="1"/>
  <c r="U781" i="6" s="1"/>
  <c r="T781" i="6" a="1"/>
  <c r="T781" i="6" s="1"/>
  <c r="S781" i="6" a="1"/>
  <c r="S781" i="6" s="1"/>
  <c r="R781" i="6"/>
  <c r="R781" i="6" a="1"/>
  <c r="Q781" i="6" a="1"/>
  <c r="Q781" i="6" s="1"/>
  <c r="P781" i="6"/>
  <c r="P781" i="6" a="1"/>
  <c r="O781" i="6" a="1"/>
  <c r="O781" i="6" s="1"/>
  <c r="N781" i="6" a="1"/>
  <c r="N781" i="6" s="1"/>
  <c r="M781" i="6" a="1"/>
  <c r="M781" i="6" s="1"/>
  <c r="L781" i="6" a="1"/>
  <c r="L781" i="6" s="1"/>
  <c r="K781" i="6" a="1"/>
  <c r="K781" i="6" s="1"/>
  <c r="AI780" i="6" a="1"/>
  <c r="AI780" i="6" s="1"/>
  <c r="AH780" i="6" a="1"/>
  <c r="AH780" i="6" s="1"/>
  <c r="AG780" i="6" a="1"/>
  <c r="AG780" i="6" s="1"/>
  <c r="AF780" i="6"/>
  <c r="AF780" i="6" a="1"/>
  <c r="AE780" i="6" a="1"/>
  <c r="AE780" i="6" s="1"/>
  <c r="AD780" i="6"/>
  <c r="AD780" i="6" a="1"/>
  <c r="AC780" i="6" a="1"/>
  <c r="AC780" i="6" s="1"/>
  <c r="AB780" i="6" a="1"/>
  <c r="AB780" i="6" s="1"/>
  <c r="AA780" i="6" a="1"/>
  <c r="AA780" i="6" s="1"/>
  <c r="Z780" i="6" a="1"/>
  <c r="Z780" i="6" s="1"/>
  <c r="Y780" i="6" a="1"/>
  <c r="Y780" i="6" s="1"/>
  <c r="X780" i="6"/>
  <c r="X780" i="6" a="1"/>
  <c r="W780" i="6" a="1"/>
  <c r="W780" i="6" s="1"/>
  <c r="V780" i="6"/>
  <c r="V780" i="6" a="1"/>
  <c r="U780" i="6" a="1"/>
  <c r="U780" i="6" s="1"/>
  <c r="T780" i="6" a="1"/>
  <c r="T780" i="6" s="1"/>
  <c r="S780" i="6" a="1"/>
  <c r="S780" i="6" s="1"/>
  <c r="R780" i="6" a="1"/>
  <c r="R780" i="6" s="1"/>
  <c r="Q780" i="6" a="1"/>
  <c r="Q780" i="6" s="1"/>
  <c r="P780" i="6"/>
  <c r="P780" i="6" a="1"/>
  <c r="O780" i="6" a="1"/>
  <c r="O780" i="6" s="1"/>
  <c r="N780" i="6"/>
  <c r="N780" i="6" a="1"/>
  <c r="M780" i="6" a="1"/>
  <c r="M780" i="6" s="1"/>
  <c r="L780" i="6" a="1"/>
  <c r="L780" i="6" s="1"/>
  <c r="K780" i="6" a="1"/>
  <c r="K780" i="6" s="1"/>
  <c r="AI779" i="6" a="1"/>
  <c r="AI779" i="6" s="1"/>
  <c r="AH779" i="6"/>
  <c r="AH779" i="6" a="1"/>
  <c r="AG779" i="6" a="1"/>
  <c r="AG779" i="6" s="1"/>
  <c r="AF779" i="6"/>
  <c r="AF779" i="6" a="1"/>
  <c r="AE779" i="6" a="1"/>
  <c r="AE779" i="6" s="1"/>
  <c r="AD779" i="6"/>
  <c r="AD779" i="6" a="1"/>
  <c r="AC779" i="6" a="1"/>
  <c r="AC779" i="6" s="1"/>
  <c r="AB779" i="6"/>
  <c r="AB779" i="6" a="1"/>
  <c r="AA779" i="6" a="1"/>
  <c r="AA779" i="6" s="1"/>
  <c r="Z779" i="6"/>
  <c r="Z779" i="6" a="1"/>
  <c r="Y779" i="6" a="1"/>
  <c r="Y779" i="6" s="1"/>
  <c r="X779" i="6"/>
  <c r="X779" i="6" a="1"/>
  <c r="W779" i="6" a="1"/>
  <c r="W779" i="6" s="1"/>
  <c r="V779" i="6"/>
  <c r="V779" i="6" a="1"/>
  <c r="U779" i="6" a="1"/>
  <c r="U779" i="6" s="1"/>
  <c r="T779" i="6"/>
  <c r="T779" i="6" a="1"/>
  <c r="S779" i="6" a="1"/>
  <c r="S779" i="6" s="1"/>
  <c r="R779" i="6"/>
  <c r="R779" i="6" a="1"/>
  <c r="Q779" i="6" a="1"/>
  <c r="Q779" i="6" s="1"/>
  <c r="P779" i="6"/>
  <c r="P779" i="6" a="1"/>
  <c r="O779" i="6" a="1"/>
  <c r="O779" i="6" s="1"/>
  <c r="N779" i="6"/>
  <c r="N779" i="6" a="1"/>
  <c r="M779" i="6" a="1"/>
  <c r="M779" i="6" s="1"/>
  <c r="L779" i="6"/>
  <c r="L779" i="6" a="1"/>
  <c r="K779" i="6" a="1"/>
  <c r="K779" i="6" s="1"/>
  <c r="AI778" i="6"/>
  <c r="AI778" i="6" a="1"/>
  <c r="AH778" i="6" a="1"/>
  <c r="AH778" i="6" s="1"/>
  <c r="AG778" i="6"/>
  <c r="AG778" i="6" a="1"/>
  <c r="AF778" i="6" a="1"/>
  <c r="AF778" i="6" s="1"/>
  <c r="AE778" i="6"/>
  <c r="AE778" i="6" a="1"/>
  <c r="AD778" i="6" a="1"/>
  <c r="AD778" i="6" s="1"/>
  <c r="AC778" i="6"/>
  <c r="AC778" i="6" a="1"/>
  <c r="AB778" i="6" a="1"/>
  <c r="AB778" i="6" s="1"/>
  <c r="AA778" i="6"/>
  <c r="AA778" i="6" a="1"/>
  <c r="Z778" i="6" a="1"/>
  <c r="Z778" i="6" s="1"/>
  <c r="Y778" i="6"/>
  <c r="Y778" i="6" a="1"/>
  <c r="X778" i="6" a="1"/>
  <c r="X778" i="6" s="1"/>
  <c r="W778" i="6"/>
  <c r="W778" i="6" a="1"/>
  <c r="V778" i="6" a="1"/>
  <c r="V778" i="6" s="1"/>
  <c r="U778" i="6"/>
  <c r="U778" i="6" a="1"/>
  <c r="T778" i="6" a="1"/>
  <c r="T778" i="6" s="1"/>
  <c r="S778" i="6"/>
  <c r="S778" i="6" a="1"/>
  <c r="R778" i="6" a="1"/>
  <c r="R778" i="6" s="1"/>
  <c r="Q778" i="6"/>
  <c r="Q778" i="6" a="1"/>
  <c r="P778" i="6" a="1"/>
  <c r="P778" i="6" s="1"/>
  <c r="O778" i="6"/>
  <c r="O778" i="6" a="1"/>
  <c r="N778" i="6" a="1"/>
  <c r="N778" i="6" s="1"/>
  <c r="M778" i="6"/>
  <c r="M778" i="6" a="1"/>
  <c r="L778" i="6" a="1"/>
  <c r="L778" i="6" s="1"/>
  <c r="K778" i="6"/>
  <c r="K778" i="6" a="1"/>
  <c r="AI777" i="6" a="1"/>
  <c r="AI777" i="6" s="1"/>
  <c r="AH777" i="6" a="1"/>
  <c r="AH777" i="6" s="1"/>
  <c r="AG777" i="6" a="1"/>
  <c r="AG777" i="6" s="1"/>
  <c r="AF777" i="6" a="1"/>
  <c r="AF777" i="6" s="1"/>
  <c r="AE777" i="6" a="1"/>
  <c r="AE777" i="6" s="1"/>
  <c r="AD777" i="6" a="1"/>
  <c r="AD777" i="6" s="1"/>
  <c r="AC777" i="6" a="1"/>
  <c r="AC777" i="6" s="1"/>
  <c r="AB777" i="6" a="1"/>
  <c r="AB777" i="6" s="1"/>
  <c r="AA777" i="6"/>
  <c r="AA777" i="6" a="1"/>
  <c r="Z777" i="6" a="1"/>
  <c r="Z777" i="6" s="1"/>
  <c r="Y777" i="6" a="1"/>
  <c r="Y777" i="6" s="1"/>
  <c r="X777" i="6" a="1"/>
  <c r="X777" i="6" s="1"/>
  <c r="W777" i="6" a="1"/>
  <c r="W777" i="6" s="1"/>
  <c r="V777" i="6" a="1"/>
  <c r="V777" i="6" s="1"/>
  <c r="U777" i="6" a="1"/>
  <c r="U777" i="6" s="1"/>
  <c r="T777" i="6" a="1"/>
  <c r="T777" i="6" s="1"/>
  <c r="S777" i="6"/>
  <c r="S777" i="6" a="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c r="AE776" i="6" a="1"/>
  <c r="AD776" i="6" a="1"/>
  <c r="AD776" i="6" s="1"/>
  <c r="AC776" i="6" a="1"/>
  <c r="AC776" i="6" s="1"/>
  <c r="AB776" i="6" a="1"/>
  <c r="AB776" i="6" s="1"/>
  <c r="AA776" i="6" a="1"/>
  <c r="AA776" i="6" s="1"/>
  <c r="Z776" i="6" a="1"/>
  <c r="Z776" i="6" s="1"/>
  <c r="Y776" i="6"/>
  <c r="Y776" i="6" a="1"/>
  <c r="X776" i="6" a="1"/>
  <c r="X776" i="6" s="1"/>
  <c r="W776" i="6" a="1"/>
  <c r="W776" i="6" s="1"/>
  <c r="V776" i="6" a="1"/>
  <c r="V776" i="6" s="1"/>
  <c r="U776" i="6" a="1"/>
  <c r="U776" i="6" s="1"/>
  <c r="T776" i="6" a="1"/>
  <c r="T776" i="6" s="1"/>
  <c r="S776" i="6" a="1"/>
  <c r="S776" i="6" s="1"/>
  <c r="R776" i="6" a="1"/>
  <c r="R776" i="6" s="1"/>
  <c r="Q776" i="6"/>
  <c r="Q776" i="6" a="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c r="U775" i="6" a="1"/>
  <c r="T775" i="6" a="1"/>
  <c r="T775" i="6" s="1"/>
  <c r="S775" i="6" a="1"/>
  <c r="S775" i="6" s="1"/>
  <c r="R775" i="6" a="1"/>
  <c r="R775" i="6" s="1"/>
  <c r="Q775" i="6" a="1"/>
  <c r="Q775" i="6" s="1"/>
  <c r="P775" i="6" a="1"/>
  <c r="P775" i="6" s="1"/>
  <c r="O775" i="6" a="1"/>
  <c r="O775" i="6" s="1"/>
  <c r="N775" i="6" a="1"/>
  <c r="N775" i="6" s="1"/>
  <c r="M775" i="6"/>
  <c r="M775" i="6" a="1"/>
  <c r="L775" i="6" a="1"/>
  <c r="L775" i="6" s="1"/>
  <c r="K775" i="6"/>
  <c r="K775" i="6" a="1"/>
  <c r="AI774" i="6" a="1"/>
  <c r="AI774" i="6" s="1"/>
  <c r="AH774" i="6" a="1"/>
  <c r="AH774" i="6" s="1"/>
  <c r="AG774" i="6"/>
  <c r="AG774" i="6" a="1"/>
  <c r="AF774" i="6" a="1"/>
  <c r="AF774" i="6" s="1"/>
  <c r="AE774" i="6"/>
  <c r="AE774" i="6" a="1"/>
  <c r="AD774" i="6" a="1"/>
  <c r="AD774" i="6" s="1"/>
  <c r="AC774" i="6" a="1"/>
  <c r="AC774" i="6" s="1"/>
  <c r="AB774" i="6" a="1"/>
  <c r="AB774" i="6" s="1"/>
  <c r="AA774" i="6" a="1"/>
  <c r="AA774" i="6" s="1"/>
  <c r="Z774" i="6" a="1"/>
  <c r="Z774" i="6" s="1"/>
  <c r="Y774" i="6"/>
  <c r="Y774" i="6" a="1"/>
  <c r="X774" i="6" a="1"/>
  <c r="X774" i="6" s="1"/>
  <c r="W774" i="6"/>
  <c r="W774" i="6" a="1"/>
  <c r="V774" i="6" a="1"/>
  <c r="V774" i="6" s="1"/>
  <c r="U774" i="6" a="1"/>
  <c r="U774" i="6" s="1"/>
  <c r="T774" i="6" a="1"/>
  <c r="T774" i="6" s="1"/>
  <c r="S774" i="6" a="1"/>
  <c r="S774" i="6" s="1"/>
  <c r="R774" i="6" a="1"/>
  <c r="R774" i="6" s="1"/>
  <c r="Q774" i="6"/>
  <c r="Q774" i="6" a="1"/>
  <c r="P774" i="6" a="1"/>
  <c r="P774" i="6" s="1"/>
  <c r="O774" i="6"/>
  <c r="O774" i="6" a="1"/>
  <c r="N774" i="6" a="1"/>
  <c r="N774" i="6" s="1"/>
  <c r="M774" i="6" a="1"/>
  <c r="M774" i="6" s="1"/>
  <c r="L774" i="6" a="1"/>
  <c r="L774" i="6" s="1"/>
  <c r="K774" i="6" a="1"/>
  <c r="K774" i="6" s="1"/>
  <c r="AI773" i="6"/>
  <c r="AI773" i="6" a="1"/>
  <c r="AH773" i="6" a="1"/>
  <c r="AH773" i="6" s="1"/>
  <c r="AG773" i="6" a="1"/>
  <c r="AG773" i="6" s="1"/>
  <c r="AF773" i="6" a="1"/>
  <c r="AF773" i="6" s="1"/>
  <c r="AE773" i="6" a="1"/>
  <c r="AE773" i="6" s="1"/>
  <c r="AD773" i="6" a="1"/>
  <c r="AD773" i="6" s="1"/>
  <c r="AC773" i="6"/>
  <c r="AC773" i="6" a="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c r="Q773" i="6" a="1"/>
  <c r="P773" i="6" a="1"/>
  <c r="P773" i="6" s="1"/>
  <c r="O773" i="6" a="1"/>
  <c r="O773" i="6" s="1"/>
  <c r="N773" i="6" a="1"/>
  <c r="N773" i="6" s="1"/>
  <c r="M773" i="6"/>
  <c r="M773" i="6" a="1"/>
  <c r="L773" i="6" a="1"/>
  <c r="L773" i="6" s="1"/>
  <c r="K773" i="6" a="1"/>
  <c r="K773" i="6" s="1"/>
  <c r="AI772" i="6" a="1"/>
  <c r="AI772" i="6" s="1"/>
  <c r="AH772" i="6" a="1"/>
  <c r="AH772" i="6" s="1"/>
  <c r="AG772" i="6" a="1"/>
  <c r="AG772" i="6" s="1"/>
  <c r="AF772" i="6" a="1"/>
  <c r="AF772" i="6" s="1"/>
  <c r="AE772" i="6" a="1"/>
  <c r="AE772" i="6" s="1"/>
  <c r="AD772" i="6" a="1"/>
  <c r="AD772" i="6" s="1"/>
  <c r="AC772" i="6"/>
  <c r="AC772" i="6" a="1"/>
  <c r="AB772" i="6" a="1"/>
  <c r="AB772" i="6" s="1"/>
  <c r="AA772" i="6" a="1"/>
  <c r="AA772" i="6" s="1"/>
  <c r="Z772" i="6" a="1"/>
  <c r="Z772" i="6" s="1"/>
  <c r="Y772" i="6"/>
  <c r="Y772" i="6" a="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c r="M772" i="6" a="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c r="U749" i="6" a="1"/>
  <c r="T749" i="6" a="1"/>
  <c r="T749" i="6" s="1"/>
  <c r="S749" i="6" a="1"/>
  <c r="S749" i="6" s="1"/>
  <c r="R749" i="6" a="1"/>
  <c r="R749" i="6" s="1"/>
  <c r="Q749" i="6" a="1"/>
  <c r="Q749" i="6" s="1"/>
  <c r="P749" i="6" a="1"/>
  <c r="P749" i="6" s="1"/>
  <c r="O749" i="6"/>
  <c r="O749" i="6" a="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c r="AA748" i="6" a="1"/>
  <c r="Z748" i="6" a="1"/>
  <c r="Z748" i="6" s="1"/>
  <c r="Y748" i="6"/>
  <c r="Y748" i="6" a="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c r="K748" i="6" a="1"/>
  <c r="AI747" i="6" a="1"/>
  <c r="AI747" i="6" s="1"/>
  <c r="AH747" i="6"/>
  <c r="AH747" i="6" a="1"/>
  <c r="AG747" i="6" a="1"/>
  <c r="AG747" i="6" s="1"/>
  <c r="AF747" i="6" a="1"/>
  <c r="AF747" i="6" s="1"/>
  <c r="AE747" i="6" a="1"/>
  <c r="AE747" i="6" s="1"/>
  <c r="AD747" i="6" a="1"/>
  <c r="AD747" i="6" s="1"/>
  <c r="AC747" i="6" a="1"/>
  <c r="AC747" i="6" s="1"/>
  <c r="AB747" i="6"/>
  <c r="AB747" i="6" a="1"/>
  <c r="AA747" i="6" a="1"/>
  <c r="AA747" i="6" s="1"/>
  <c r="Z747" i="6"/>
  <c r="Z747" i="6" a="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c r="W664" i="6" a="1"/>
  <c r="V664" i="6" a="1"/>
  <c r="V664" i="6" s="1"/>
  <c r="U664" i="6" a="1"/>
  <c r="U664" i="6" s="1"/>
  <c r="T664" i="6" a="1"/>
  <c r="T664" i="6" s="1"/>
  <c r="S664" i="6" a="1"/>
  <c r="S664" i="6" s="1"/>
  <c r="R664" i="6" a="1"/>
  <c r="R664" i="6" s="1"/>
  <c r="Q664" i="6" a="1"/>
  <c r="Q664" i="6" s="1"/>
  <c r="P664" i="6" a="1"/>
  <c r="P664" i="6" s="1"/>
  <c r="O664" i="6"/>
  <c r="O664" i="6" a="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c r="AA663" i="6" a="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c r="K663" i="6" a="1"/>
  <c r="AI662" i="6" a="1"/>
  <c r="AI662" i="6" s="1"/>
  <c r="AH662" i="6" a="1"/>
  <c r="AH662" i="6" s="1"/>
  <c r="AG662" i="6" a="1"/>
  <c r="AG662" i="6" s="1"/>
  <c r="AF662" i="6" a="1"/>
  <c r="AF662" i="6" s="1"/>
  <c r="AE662" i="6"/>
  <c r="AE662" i="6" a="1"/>
  <c r="AD662" i="6" a="1"/>
  <c r="AD662" i="6" s="1"/>
  <c r="AC662" i="6" a="1"/>
  <c r="AC662" i="6" s="1"/>
  <c r="AB662" i="6" a="1"/>
  <c r="AB662" i="6" s="1"/>
  <c r="AA662" i="6" a="1"/>
  <c r="AA662" i="6" s="1"/>
  <c r="Z662" i="6" a="1"/>
  <c r="Z662" i="6" s="1"/>
  <c r="Y662" i="6" a="1"/>
  <c r="Y662" i="6" s="1"/>
  <c r="X662" i="6" a="1"/>
  <c r="X662" i="6" s="1"/>
  <c r="W662" i="6"/>
  <c r="W662" i="6" a="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c r="AE661" i="6" a="1"/>
  <c r="AD661" i="6" a="1"/>
  <c r="AD661" i="6" s="1"/>
  <c r="AC661" i="6" a="1"/>
  <c r="AC661" i="6" s="1"/>
  <c r="AB661" i="6" a="1"/>
  <c r="AB661" i="6" s="1"/>
  <c r="AA661" i="6"/>
  <c r="AA661" i="6" a="1"/>
  <c r="Z661" i="6" a="1"/>
  <c r="Z661" i="6" s="1"/>
  <c r="Y661" i="6"/>
  <c r="Y661" i="6" a="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c r="K661" i="6" a="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c r="W660" i="6" a="1"/>
  <c r="V660" i="6" a="1"/>
  <c r="V660" i="6" s="1"/>
  <c r="U660" i="6" a="1"/>
  <c r="U660" i="6" s="1"/>
  <c r="T660" i="6" a="1"/>
  <c r="T660" i="6" s="1"/>
  <c r="S660" i="6" a="1"/>
  <c r="S660" i="6" s="1"/>
  <c r="R660" i="6" a="1"/>
  <c r="R660" i="6" s="1"/>
  <c r="Q660" i="6" a="1"/>
  <c r="Q660" i="6" s="1"/>
  <c r="P660" i="6" a="1"/>
  <c r="P660" i="6" s="1"/>
  <c r="O660" i="6"/>
  <c r="O660" i="6" a="1"/>
  <c r="N660" i="6" a="1"/>
  <c r="N660" i="6" s="1"/>
  <c r="M660" i="6" a="1"/>
  <c r="M660" i="6" s="1"/>
  <c r="L660" i="6" a="1"/>
  <c r="L660" i="6" s="1"/>
  <c r="K660" i="6" a="1"/>
  <c r="K660" i="6" s="1"/>
  <c r="AI659" i="6" a="1"/>
  <c r="AI659" i="6" s="1"/>
  <c r="AH659" i="6" a="1"/>
  <c r="AH659" i="6" s="1"/>
  <c r="AG659" i="6" a="1"/>
  <c r="AG659" i="6" s="1"/>
  <c r="AF659" i="6" a="1"/>
  <c r="AF659" i="6" s="1"/>
  <c r="AE659" i="6"/>
  <c r="AE659" i="6" a="1"/>
  <c r="AD659" i="6" a="1"/>
  <c r="AD659" i="6" s="1"/>
  <c r="AC659" i="6" a="1"/>
  <c r="AC659" i="6" s="1"/>
  <c r="AB659" i="6" a="1"/>
  <c r="AB659" i="6" s="1"/>
  <c r="AA659" i="6" a="1"/>
  <c r="AA659" i="6" s="1"/>
  <c r="Z659" i="6" a="1"/>
  <c r="Z659" i="6" s="1"/>
  <c r="Y659" i="6"/>
  <c r="Y659" i="6" a="1"/>
  <c r="X659" i="6" a="1"/>
  <c r="X659" i="6" s="1"/>
  <c r="W659" i="6" a="1"/>
  <c r="W659" i="6" s="1"/>
  <c r="V659" i="6" a="1"/>
  <c r="V659" i="6" s="1"/>
  <c r="U659" i="6" a="1"/>
  <c r="U659" i="6" s="1"/>
  <c r="T659" i="6" a="1"/>
  <c r="T659" i="6" s="1"/>
  <c r="S659" i="6" a="1"/>
  <c r="S659" i="6" s="1"/>
  <c r="R659" i="6" a="1"/>
  <c r="R659" i="6" s="1"/>
  <c r="Q659" i="6" a="1"/>
  <c r="Q659" i="6" s="1"/>
  <c r="P659" i="6" a="1"/>
  <c r="P659" i="6" s="1"/>
  <c r="O659" i="6"/>
  <c r="O659" i="6" a="1"/>
  <c r="N659" i="6" a="1"/>
  <c r="N659" i="6" s="1"/>
  <c r="M659" i="6" a="1"/>
  <c r="M659" i="6" s="1"/>
  <c r="L659" i="6" a="1"/>
  <c r="L659" i="6" s="1"/>
  <c r="K659" i="6" a="1"/>
  <c r="K659" i="6" s="1"/>
  <c r="AI658" i="6" a="1"/>
  <c r="AI658" i="6" s="1"/>
  <c r="AH658" i="6" a="1"/>
  <c r="AH658" i="6" s="1"/>
  <c r="AG658" i="6" a="1"/>
  <c r="AG658" i="6" s="1"/>
  <c r="AF658" i="6" a="1"/>
  <c r="AF658" i="6" s="1"/>
  <c r="AE658" i="6"/>
  <c r="AE658" i="6" a="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c r="O658" i="6" a="1"/>
  <c r="N658" i="6" a="1"/>
  <c r="N658" i="6" s="1"/>
  <c r="M658" i="6" a="1"/>
  <c r="M658" i="6" s="1"/>
  <c r="L658" i="6" a="1"/>
  <c r="L658" i="6" s="1"/>
  <c r="K658" i="6" a="1"/>
  <c r="K658" i="6" s="1"/>
  <c r="AI657" i="6" a="1"/>
  <c r="AI657" i="6" s="1"/>
  <c r="AH657" i="6" a="1"/>
  <c r="AH657" i="6" s="1"/>
  <c r="AG657" i="6" a="1"/>
  <c r="AG657" i="6" s="1"/>
  <c r="AF657" i="6" a="1"/>
  <c r="AF657" i="6" s="1"/>
  <c r="AE657" i="6"/>
  <c r="AE657" i="6" a="1"/>
  <c r="AD657" i="6" a="1"/>
  <c r="AD657" i="6" s="1"/>
  <c r="AC657" i="6" a="1"/>
  <c r="AC657" i="6" s="1"/>
  <c r="AB657" i="6" a="1"/>
  <c r="AB657" i="6" s="1"/>
  <c r="AA657" i="6" a="1"/>
  <c r="AA657" i="6" s="1"/>
  <c r="Z657" i="6" a="1"/>
  <c r="Z657" i="6" s="1"/>
  <c r="Y657" i="6"/>
  <c r="Y657" i="6" a="1"/>
  <c r="X657" i="6" a="1"/>
  <c r="X657" i="6" s="1"/>
  <c r="W657" i="6" a="1"/>
  <c r="W657" i="6" s="1"/>
  <c r="V657" i="6" a="1"/>
  <c r="V657" i="6" s="1"/>
  <c r="U657" i="6" a="1"/>
  <c r="U657" i="6" s="1"/>
  <c r="T657" i="6" a="1"/>
  <c r="T657" i="6" s="1"/>
  <c r="S657" i="6" a="1"/>
  <c r="S657" i="6" s="1"/>
  <c r="R657" i="6" a="1"/>
  <c r="R657" i="6" s="1"/>
  <c r="Q657" i="6" a="1"/>
  <c r="Q657" i="6" s="1"/>
  <c r="P657" i="6" a="1"/>
  <c r="P657" i="6" s="1"/>
  <c r="O657" i="6"/>
  <c r="O657" i="6" a="1"/>
  <c r="N657" i="6" a="1"/>
  <c r="N657" i="6" s="1"/>
  <c r="M657" i="6" a="1"/>
  <c r="M657" i="6" s="1"/>
  <c r="L657" i="6" a="1"/>
  <c r="L657" i="6" s="1"/>
  <c r="K657" i="6" a="1"/>
  <c r="K657" i="6" s="1"/>
  <c r="AI656" i="6" a="1"/>
  <c r="AI656" i="6" s="1"/>
  <c r="AH656" i="6" a="1"/>
  <c r="AH656" i="6" s="1"/>
  <c r="AG656" i="6" a="1"/>
  <c r="AG656" i="6" s="1"/>
  <c r="AF656" i="6" a="1"/>
  <c r="AF656" i="6" s="1"/>
  <c r="AE656" i="6"/>
  <c r="AE656" i="6" a="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c r="O656" i="6" a="1"/>
  <c r="N656" i="6" a="1"/>
  <c r="N656" i="6" s="1"/>
  <c r="M656" i="6" a="1"/>
  <c r="M656" i="6" s="1"/>
  <c r="L656" i="6" a="1"/>
  <c r="L656" i="6" s="1"/>
  <c r="K656" i="6" a="1"/>
  <c r="K656" i="6" s="1"/>
  <c r="AI655" i="6" a="1"/>
  <c r="AI655" i="6" s="1"/>
  <c r="AH655" i="6" a="1"/>
  <c r="AH655" i="6" s="1"/>
  <c r="AG655" i="6" a="1"/>
  <c r="AG655" i="6" s="1"/>
  <c r="AF655" i="6" a="1"/>
  <c r="AF655" i="6" s="1"/>
  <c r="AE655" i="6"/>
  <c r="AE655" i="6" a="1"/>
  <c r="AD655" i="6" a="1"/>
  <c r="AD655" i="6" s="1"/>
  <c r="AC655" i="6" a="1"/>
  <c r="AC655" i="6" s="1"/>
  <c r="AB655" i="6" a="1"/>
  <c r="AB655" i="6" s="1"/>
  <c r="AA655" i="6" a="1"/>
  <c r="AA655" i="6" s="1"/>
  <c r="Z655" i="6" a="1"/>
  <c r="Z655" i="6" s="1"/>
  <c r="Y655" i="6"/>
  <c r="Y655" i="6" a="1"/>
  <c r="X655" i="6" a="1"/>
  <c r="X655" i="6" s="1"/>
  <c r="W655" i="6" a="1"/>
  <c r="W655" i="6" s="1"/>
  <c r="V655" i="6" a="1"/>
  <c r="V655" i="6" s="1"/>
  <c r="U655" i="6" a="1"/>
  <c r="U655" i="6" s="1"/>
  <c r="T655" i="6" a="1"/>
  <c r="T655" i="6" s="1"/>
  <c r="S655" i="6" a="1"/>
  <c r="S655" i="6" s="1"/>
  <c r="R655" i="6" a="1"/>
  <c r="R655" i="6" s="1"/>
  <c r="Q655" i="6" a="1"/>
  <c r="Q655" i="6" s="1"/>
  <c r="P655" i="6" a="1"/>
  <c r="P655" i="6" s="1"/>
  <c r="O655" i="6"/>
  <c r="O655" i="6" a="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c r="W654" i="6" a="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c r="K653" i="6" a="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c r="W652" i="6" a="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c r="AE651" i="6" a="1"/>
  <c r="AD651" i="6" a="1"/>
  <c r="AD651" i="6" s="1"/>
  <c r="AC651" i="6" a="1"/>
  <c r="AC651" i="6" s="1"/>
  <c r="AB651" i="6" a="1"/>
  <c r="AB651" i="6" s="1"/>
  <c r="AA651" i="6" a="1"/>
  <c r="AA651" i="6" s="1"/>
  <c r="Z651" i="6" a="1"/>
  <c r="Z651" i="6" s="1"/>
  <c r="Y651" i="6"/>
  <c r="Y651" i="6" a="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c r="K651" i="6" a="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c r="AI649" i="6" a="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c r="S649" i="6" a="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c r="AE648" i="6" a="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c r="AA643" i="6" a="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c r="K643" i="6" a="1"/>
  <c r="AI642" i="6" a="1"/>
  <c r="AI642" i="6" s="1"/>
  <c r="AH642" i="6" a="1"/>
  <c r="AH642" i="6" s="1"/>
  <c r="AG642" i="6"/>
  <c r="AG642" i="6" a="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c r="Q642" i="6" a="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c r="U641" i="6" a="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c r="Y640" i="6" a="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c r="U639" i="6" a="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c r="Y638" i="6" a="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c r="U637" i="6" a="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c r="Y636" i="6" a="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c r="U635" i="6" a="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c r="Y634" i="6" a="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c r="U633" i="6" a="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c r="Y632" i="6" a="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c r="U631" i="6" a="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c r="Y630" i="6" a="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c r="U629" i="6" a="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c r="Y628" i="6" a="1"/>
  <c r="X628" i="6" a="1"/>
  <c r="X628" i="6" s="1"/>
  <c r="W628" i="6" a="1"/>
  <c r="W628" i="6" s="1"/>
  <c r="V628" i="6" a="1"/>
  <c r="V628" i="6" s="1"/>
  <c r="U628" i="6" a="1"/>
  <c r="U628" i="6" s="1"/>
  <c r="T628" i="6" a="1"/>
  <c r="T628" i="6" s="1"/>
  <c r="S628" i="6" a="1"/>
  <c r="S628" i="6" s="1"/>
  <c r="R628" i="6" a="1"/>
  <c r="R628" i="6" s="1"/>
  <c r="Q628" i="6" a="1"/>
  <c r="Q628" i="6" s="1"/>
  <c r="P628" i="6"/>
  <c r="P628" i="6" a="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c r="AD627" i="6" a="1"/>
  <c r="AC627" i="6" a="1"/>
  <c r="AC627" i="6" s="1"/>
  <c r="AB627" i="6" a="1"/>
  <c r="AB627" i="6" s="1"/>
  <c r="AA627" i="6" a="1"/>
  <c r="AA627" i="6" s="1"/>
  <c r="Z627" i="6" a="1"/>
  <c r="Z627" i="6" s="1"/>
  <c r="Y627" i="6" a="1"/>
  <c r="Y627" i="6" s="1"/>
  <c r="X627" i="6" a="1"/>
  <c r="X627" i="6" s="1"/>
  <c r="W627" i="6" a="1"/>
  <c r="W627" i="6" s="1"/>
  <c r="V627" i="6"/>
  <c r="V627" i="6" a="1"/>
  <c r="U627" i="6" a="1"/>
  <c r="U627" i="6" s="1"/>
  <c r="T627" i="6" a="1"/>
  <c r="T627" i="6" s="1"/>
  <c r="S627" i="6" a="1"/>
  <c r="S627" i="6" s="1"/>
  <c r="R627" i="6" a="1"/>
  <c r="R627" i="6" s="1"/>
  <c r="Q627" i="6" a="1"/>
  <c r="Q627" i="6" s="1"/>
  <c r="P627" i="6" a="1"/>
  <c r="P627" i="6" s="1"/>
  <c r="O627" i="6" a="1"/>
  <c r="O627" i="6" s="1"/>
  <c r="N627" i="6"/>
  <c r="N627" i="6" a="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c r="T570" i="6" a="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c r="AF569" i="6" a="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c r="P569" i="6" a="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c r="AB568" i="6" a="1"/>
  <c r="AA568" i="6" a="1"/>
  <c r="AA568" i="6" s="1"/>
  <c r="Z568" i="6" a="1"/>
  <c r="Z568" i="6" s="1"/>
  <c r="Y568" i="6" a="1"/>
  <c r="Y568" i="6" s="1"/>
  <c r="X568" i="6" a="1"/>
  <c r="X568" i="6" s="1"/>
  <c r="W568" i="6" a="1"/>
  <c r="W568" i="6" s="1"/>
  <c r="V568" i="6" a="1"/>
  <c r="V568" i="6" s="1"/>
  <c r="U568" i="6" a="1"/>
  <c r="U568" i="6" s="1"/>
  <c r="T568" i="6" a="1"/>
  <c r="T568" i="6" s="1"/>
  <c r="S568" i="6"/>
  <c r="S568" i="6" a="1"/>
  <c r="R568" i="6" a="1"/>
  <c r="R568" i="6" s="1"/>
  <c r="Q568" i="6"/>
  <c r="Q568" i="6" a="1"/>
  <c r="P568" i="6" a="1"/>
  <c r="P568" i="6" s="1"/>
  <c r="O568" i="6"/>
  <c r="O568" i="6" a="1"/>
  <c r="N568" i="6" a="1"/>
  <c r="N568" i="6" s="1"/>
  <c r="M568" i="6"/>
  <c r="M568" i="6" a="1"/>
  <c r="L568" i="6" a="1"/>
  <c r="L568" i="6" s="1"/>
  <c r="K568" i="6"/>
  <c r="K568" i="6" a="1"/>
  <c r="AI567" i="6" a="1"/>
  <c r="AI567" i="6" s="1"/>
  <c r="AH567" i="6"/>
  <c r="AH567" i="6" a="1"/>
  <c r="AG567" i="6" a="1"/>
  <c r="AG567" i="6" s="1"/>
  <c r="AF567" i="6"/>
  <c r="AF567" i="6" a="1"/>
  <c r="AE567" i="6" a="1"/>
  <c r="AE567" i="6" s="1"/>
  <c r="AD567" i="6"/>
  <c r="AD567" i="6" a="1"/>
  <c r="AC567" i="6" a="1"/>
  <c r="AC567" i="6" s="1"/>
  <c r="AB567" i="6"/>
  <c r="AB567" i="6" a="1"/>
  <c r="AA567" i="6" a="1"/>
  <c r="AA567" i="6" s="1"/>
  <c r="Z567" i="6"/>
  <c r="Z567" i="6" a="1"/>
  <c r="Y567" i="6" a="1"/>
  <c r="Y567" i="6" s="1"/>
  <c r="X567" i="6"/>
  <c r="X567" i="6" a="1"/>
  <c r="W567" i="6" a="1"/>
  <c r="W567" i="6" s="1"/>
  <c r="V567" i="6"/>
  <c r="V567" i="6" a="1"/>
  <c r="U567" i="6" a="1"/>
  <c r="U567" i="6" s="1"/>
  <c r="T567" i="6"/>
  <c r="T567" i="6" a="1"/>
  <c r="S567" i="6" a="1"/>
  <c r="S567" i="6" s="1"/>
  <c r="R567" i="6"/>
  <c r="R567" i="6" a="1"/>
  <c r="Q567" i="6" a="1"/>
  <c r="Q567" i="6" s="1"/>
  <c r="P567" i="6"/>
  <c r="P567" i="6" a="1"/>
  <c r="O567" i="6" a="1"/>
  <c r="O567" i="6" s="1"/>
  <c r="N567" i="6"/>
  <c r="N567" i="6" a="1"/>
  <c r="M567" i="6" a="1"/>
  <c r="M567" i="6" s="1"/>
  <c r="L567" i="6"/>
  <c r="L567" i="6" a="1"/>
  <c r="K567" i="6" a="1"/>
  <c r="K567" i="6" s="1"/>
  <c r="AI566" i="6"/>
  <c r="AI566" i="6" a="1"/>
  <c r="AH566" i="6" a="1"/>
  <c r="AH566" i="6" s="1"/>
  <c r="AG566" i="6"/>
  <c r="AG566" i="6" a="1"/>
  <c r="AF566" i="6" a="1"/>
  <c r="AF566" i="6" s="1"/>
  <c r="AE566" i="6"/>
  <c r="AE566" i="6" a="1"/>
  <c r="AD566" i="6" a="1"/>
  <c r="AD566" i="6" s="1"/>
  <c r="AC566" i="6"/>
  <c r="AC566" i="6" a="1"/>
  <c r="AB566" i="6" a="1"/>
  <c r="AB566" i="6" s="1"/>
  <c r="AA566" i="6"/>
  <c r="AA566" i="6" a="1"/>
  <c r="Z566" i="6" a="1"/>
  <c r="Z566" i="6" s="1"/>
  <c r="Y566" i="6"/>
  <c r="Y566" i="6" a="1"/>
  <c r="X566" i="6" a="1"/>
  <c r="X566" i="6" s="1"/>
  <c r="W566" i="6"/>
  <c r="W566" i="6" a="1"/>
  <c r="V566" i="6" a="1"/>
  <c r="V566" i="6" s="1"/>
  <c r="U566" i="6"/>
  <c r="U566" i="6" a="1"/>
  <c r="T566" i="6" a="1"/>
  <c r="T566" i="6" s="1"/>
  <c r="S566" i="6"/>
  <c r="S566" i="6" a="1"/>
  <c r="R566" i="6" a="1"/>
  <c r="R566" i="6" s="1"/>
  <c r="Q566" i="6" a="1"/>
  <c r="Q566" i="6" s="1"/>
  <c r="P566" i="6" a="1"/>
  <c r="P566" i="6" s="1"/>
  <c r="O566" i="6" a="1"/>
  <c r="O566" i="6" s="1"/>
  <c r="N566" i="6" a="1"/>
  <c r="N566" i="6" s="1"/>
  <c r="M566" i="6" a="1"/>
  <c r="M566" i="6" s="1"/>
  <c r="L566" i="6" a="1"/>
  <c r="L566" i="6" s="1"/>
  <c r="K566" i="6"/>
  <c r="K566" i="6" a="1"/>
  <c r="AI565" i="6" a="1"/>
  <c r="AI565" i="6" s="1"/>
  <c r="AH565" i="6" a="1"/>
  <c r="AH565" i="6" s="1"/>
  <c r="AG565" i="6" a="1"/>
  <c r="AG565" i="6" s="1"/>
  <c r="AF565" i="6" a="1"/>
  <c r="AF565" i="6" s="1"/>
  <c r="AE565" i="6"/>
  <c r="AE565" i="6" a="1"/>
  <c r="AD565" i="6" a="1"/>
  <c r="AD565" i="6" s="1"/>
  <c r="AC565" i="6" a="1"/>
  <c r="AC565" i="6" s="1"/>
  <c r="AB565" i="6" a="1"/>
  <c r="AB565" i="6" s="1"/>
  <c r="AA565" i="6" a="1"/>
  <c r="AA565" i="6" s="1"/>
  <c r="Z565" i="6" a="1"/>
  <c r="Z565" i="6" s="1"/>
  <c r="Y565" i="6" a="1"/>
  <c r="Y565" i="6" s="1"/>
  <c r="X565" i="6" a="1"/>
  <c r="X565" i="6" s="1"/>
  <c r="W565" i="6"/>
  <c r="W565" i="6" a="1"/>
  <c r="V565" i="6" a="1"/>
  <c r="V565" i="6" s="1"/>
  <c r="U565" i="6" a="1"/>
  <c r="U565" i="6" s="1"/>
  <c r="T565" i="6" a="1"/>
  <c r="T565" i="6" s="1"/>
  <c r="S565" i="6" a="1"/>
  <c r="S565" i="6" s="1"/>
  <c r="R565" i="6" a="1"/>
  <c r="R565" i="6" s="1"/>
  <c r="Q565" i="6" a="1"/>
  <c r="Q565" i="6" s="1"/>
  <c r="P565" i="6" a="1"/>
  <c r="P565" i="6" s="1"/>
  <c r="O565" i="6"/>
  <c r="O565" i="6" a="1"/>
  <c r="N565" i="6" a="1"/>
  <c r="N565" i="6" s="1"/>
  <c r="M565" i="6" a="1"/>
  <c r="M565" i="6" s="1"/>
  <c r="L565" i="6" a="1"/>
  <c r="L565" i="6" s="1"/>
  <c r="K565" i="6" a="1"/>
  <c r="K565" i="6" s="1"/>
  <c r="AI564" i="6"/>
  <c r="AI564" i="6" a="1"/>
  <c r="AH564" i="6" a="1"/>
  <c r="AH564" i="6" s="1"/>
  <c r="AG564" i="6" a="1"/>
  <c r="AG564" i="6" s="1"/>
  <c r="AF564" i="6" a="1"/>
  <c r="AF564" i="6" s="1"/>
  <c r="AE564" i="6" a="1"/>
  <c r="AE564" i="6" s="1"/>
  <c r="AD564" i="6" a="1"/>
  <c r="AD564" i="6" s="1"/>
  <c r="AC564" i="6" a="1"/>
  <c r="AC564" i="6" s="1"/>
  <c r="AB564" i="6" a="1"/>
  <c r="AB564" i="6" s="1"/>
  <c r="AA564" i="6"/>
  <c r="AA564" i="6" a="1"/>
  <c r="Z564" i="6" a="1"/>
  <c r="Z564" i="6" s="1"/>
  <c r="Y564" i="6" a="1"/>
  <c r="Y564" i="6" s="1"/>
  <c r="X564" i="6" a="1"/>
  <c r="X564" i="6" s="1"/>
  <c r="W564" i="6" a="1"/>
  <c r="W564" i="6" s="1"/>
  <c r="V564" i="6" a="1"/>
  <c r="V564" i="6" s="1"/>
  <c r="U564" i="6" a="1"/>
  <c r="U564" i="6" s="1"/>
  <c r="T564" i="6" a="1"/>
  <c r="T564" i="6" s="1"/>
  <c r="S564" i="6"/>
  <c r="S564" i="6" a="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c r="AE540" i="6" a="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c r="O540" i="6" a="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c r="AA539" i="6" a="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c r="K539" i="6" a="1"/>
  <c r="AI538" i="6" a="1"/>
  <c r="AI538" i="6" s="1"/>
  <c r="AH538" i="6" a="1"/>
  <c r="AH538" i="6" s="1"/>
  <c r="AG538" i="6"/>
  <c r="AG538" i="6" a="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c r="Q538" i="6" a="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c r="AC537" i="6" a="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c r="M537" i="6" a="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c r="W536" i="6" a="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c r="AI535" i="6" a="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c r="S535" i="6" a="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c r="Y534" i="6" a="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c r="U533" i="6" a="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c r="AE532" i="6" a="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c r="O532" i="6" a="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c r="AA531" i="6" a="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c r="K531" i="6" a="1"/>
  <c r="AI530" i="6" a="1"/>
  <c r="AI530" i="6" s="1"/>
  <c r="AH530" i="6" a="1"/>
  <c r="AH530" i="6" s="1"/>
  <c r="AG530" i="6" a="1"/>
  <c r="AG530" i="6" s="1"/>
  <c r="AF530" i="6" a="1"/>
  <c r="AF530" i="6" s="1"/>
  <c r="AE530" i="6"/>
  <c r="AE530" i="6" a="1"/>
  <c r="AD530" i="6" a="1"/>
  <c r="AD530" i="6" s="1"/>
  <c r="AC530" i="6" a="1"/>
  <c r="AC530" i="6" s="1"/>
  <c r="AB530" i="6" a="1"/>
  <c r="AB530" i="6" s="1"/>
  <c r="AA530" i="6" a="1"/>
  <c r="AA530" i="6" s="1"/>
  <c r="Z530" i="6" a="1"/>
  <c r="Z530" i="6" s="1"/>
  <c r="Y530" i="6" a="1"/>
  <c r="Y530" i="6" s="1"/>
  <c r="X530" i="6" a="1"/>
  <c r="X530" i="6" s="1"/>
  <c r="W530" i="6"/>
  <c r="W530" i="6" a="1"/>
  <c r="V530" i="6" a="1"/>
  <c r="V530" i="6" s="1"/>
  <c r="U530" i="6" a="1"/>
  <c r="U530" i="6" s="1"/>
  <c r="T530" i="6" a="1"/>
  <c r="T530" i="6" s="1"/>
  <c r="S530" i="6" a="1"/>
  <c r="S530" i="6" s="1"/>
  <c r="R530" i="6" a="1"/>
  <c r="R530" i="6" s="1"/>
  <c r="Q530" i="6" a="1"/>
  <c r="Q530" i="6" s="1"/>
  <c r="P530" i="6" a="1"/>
  <c r="P530" i="6" s="1"/>
  <c r="O530" i="6"/>
  <c r="O530" i="6" a="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a="1"/>
  <c r="AB437" i="6" s="1"/>
  <c r="AA437" i="6" a="1"/>
  <c r="AA437" i="6" s="1"/>
  <c r="Z437" i="6" a="1"/>
  <c r="Z437" i="6" s="1"/>
  <c r="Y437" i="6" a="1"/>
  <c r="Y437" i="6" s="1"/>
  <c r="X437" i="6"/>
  <c r="X437" i="6" a="1"/>
  <c r="W437" i="6" a="1"/>
  <c r="W437" i="6" s="1"/>
  <c r="V437" i="6" a="1"/>
  <c r="V437" i="6" s="1"/>
  <c r="U437" i="6" a="1"/>
  <c r="U437" i="6" s="1"/>
  <c r="T437" i="6" a="1"/>
  <c r="T437" i="6" s="1"/>
  <c r="S437" i="6" a="1"/>
  <c r="S437" i="6" s="1"/>
  <c r="R437" i="6" a="1"/>
  <c r="R437" i="6" s="1"/>
  <c r="Q437" i="6" a="1"/>
  <c r="Q437" i="6" s="1"/>
  <c r="P437" i="6"/>
  <c r="P437" i="6" a="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c r="AD436" i="6" a="1"/>
  <c r="AC436" i="6" a="1"/>
  <c r="AC436" i="6" s="1"/>
  <c r="AB436" i="6" a="1"/>
  <c r="AB436" i="6" s="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a="1"/>
  <c r="P436" i="6" s="1"/>
  <c r="O436" i="6" a="1"/>
  <c r="O436" i="6" s="1"/>
  <c r="N436" i="6"/>
  <c r="N436" i="6" a="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c r="AB435" i="6" a="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c r="AC204" i="6" a="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c r="M204" i="6" a="1"/>
  <c r="L204" i="6" a="1"/>
  <c r="L204" i="6" s="1"/>
  <c r="K204" i="6" a="1"/>
  <c r="K204" i="6" s="1"/>
  <c r="AI203" i="6"/>
  <c r="AI203" i="6" a="1"/>
  <c r="AH203" i="6" a="1"/>
  <c r="AH203" i="6" s="1"/>
  <c r="AG203" i="6"/>
  <c r="AG203" i="6" a="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c r="S203" i="6" a="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c r="AE202" i="6" a="1"/>
  <c r="AD202" i="6" a="1"/>
  <c r="AD202" i="6" s="1"/>
  <c r="AC202" i="6"/>
  <c r="AC202" i="6" a="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c r="O202" i="6" a="1"/>
  <c r="N202" i="6" a="1"/>
  <c r="N202" i="6" s="1"/>
  <c r="M202" i="6"/>
  <c r="M202" i="6" a="1"/>
  <c r="L202" i="6" a="1"/>
  <c r="L202" i="6" s="1"/>
  <c r="K202" i="6" a="1"/>
  <c r="K202" i="6" s="1"/>
  <c r="AI201" i="6"/>
  <c r="AI201" i="6" a="1"/>
  <c r="AH201" i="6" a="1"/>
  <c r="AH201" i="6" s="1"/>
  <c r="AG201" i="6" a="1"/>
  <c r="AG201" i="6" s="1"/>
  <c r="AF201" i="6" a="1"/>
  <c r="AF201" i="6" s="1"/>
  <c r="AE201" i="6" a="1"/>
  <c r="AE201" i="6" s="1"/>
  <c r="AD201" i="6" a="1"/>
  <c r="AD201" i="6" s="1"/>
  <c r="AC201" i="6" a="1"/>
  <c r="AC201" i="6" s="1"/>
  <c r="AB201" i="6" a="1"/>
  <c r="AB201" i="6" s="1"/>
  <c r="AA201" i="6"/>
  <c r="AA201" i="6" a="1"/>
  <c r="Z201" i="6" a="1"/>
  <c r="Z201" i="6" s="1"/>
  <c r="Y201" i="6"/>
  <c r="Y201" i="6" a="1"/>
  <c r="X201" i="6" a="1"/>
  <c r="X201" i="6" s="1"/>
  <c r="W201" i="6" a="1"/>
  <c r="W201" i="6" s="1"/>
  <c r="V201" i="6" a="1"/>
  <c r="V201" i="6" s="1"/>
  <c r="U201" i="6" a="1"/>
  <c r="U201" i="6" s="1"/>
  <c r="T201" i="6" a="1"/>
  <c r="T201" i="6" s="1"/>
  <c r="S201" i="6"/>
  <c r="S201" i="6" a="1"/>
  <c r="R201" i="6" a="1"/>
  <c r="R201" i="6" s="1"/>
  <c r="Q201" i="6" a="1"/>
  <c r="Q201" i="6" s="1"/>
  <c r="P201" i="6" a="1"/>
  <c r="P201" i="6" s="1"/>
  <c r="O201" i="6" a="1"/>
  <c r="O201" i="6" s="1"/>
  <c r="N201" i="6" a="1"/>
  <c r="N201" i="6" s="1"/>
  <c r="M201" i="6"/>
  <c r="M201" i="6" a="1"/>
  <c r="L201" i="6" a="1"/>
  <c r="L201" i="6" s="1"/>
  <c r="K201" i="6" a="1"/>
  <c r="K201" i="6" s="1"/>
  <c r="AI200" i="6" a="1"/>
  <c r="AI200" i="6" s="1"/>
  <c r="AH200" i="6" a="1"/>
  <c r="AH200" i="6" s="1"/>
  <c r="AG200" i="6" a="1"/>
  <c r="AG200" i="6" s="1"/>
  <c r="AF200" i="6" a="1"/>
  <c r="AF200" i="6" s="1"/>
  <c r="AE200" i="6"/>
  <c r="AE200" i="6" a="1"/>
  <c r="AD200" i="6" a="1"/>
  <c r="AD200" i="6" s="1"/>
  <c r="AC200" i="6"/>
  <c r="AC200" i="6" a="1"/>
  <c r="AB200" i="6" a="1"/>
  <c r="AB200" i="6" s="1"/>
  <c r="AA200" i="6" a="1"/>
  <c r="AA200" i="6" s="1"/>
  <c r="Z200" i="6" a="1"/>
  <c r="Z200" i="6" s="1"/>
  <c r="Y200" i="6" a="1"/>
  <c r="Y200" i="6" s="1"/>
  <c r="X200" i="6" a="1"/>
  <c r="X200" i="6" s="1"/>
  <c r="W200" i="6" a="1"/>
  <c r="W200" i="6" s="1"/>
  <c r="V200" i="6" a="1"/>
  <c r="V200" i="6" s="1"/>
  <c r="U200" i="6"/>
  <c r="U200" i="6" a="1"/>
  <c r="T200" i="6" a="1"/>
  <c r="T200" i="6" s="1"/>
  <c r="S200" i="6" a="1"/>
  <c r="S200" i="6" s="1"/>
  <c r="R200" i="6" a="1"/>
  <c r="R200" i="6" s="1"/>
  <c r="Q200" i="6" a="1"/>
  <c r="Q200" i="6" s="1"/>
  <c r="P200" i="6" a="1"/>
  <c r="P200" i="6" s="1"/>
  <c r="O200" i="6"/>
  <c r="O200" i="6" a="1"/>
  <c r="N200" i="6" a="1"/>
  <c r="N200" i="6" s="1"/>
  <c r="M200" i="6"/>
  <c r="M200" i="6" a="1"/>
  <c r="L200" i="6" a="1"/>
  <c r="L200" i="6" s="1"/>
  <c r="K200" i="6" a="1"/>
  <c r="K200" i="6" s="1"/>
  <c r="AI199" i="6"/>
  <c r="AI199" i="6" a="1"/>
  <c r="AH199" i="6" a="1"/>
  <c r="AH199" i="6" s="1"/>
  <c r="AG199" i="6" a="1"/>
  <c r="AG199" i="6" s="1"/>
  <c r="AF199" i="6" a="1"/>
  <c r="AF199" i="6" s="1"/>
  <c r="AE199" i="6" a="1"/>
  <c r="AE199" i="6" s="1"/>
  <c r="AD199" i="6" a="1"/>
  <c r="AD199" i="6" s="1"/>
  <c r="AC199" i="6" a="1"/>
  <c r="AC199" i="6" s="1"/>
  <c r="AB199" i="6" a="1"/>
  <c r="AB199" i="6" s="1"/>
  <c r="AA199" i="6"/>
  <c r="AA199" i="6" a="1"/>
  <c r="Z199" i="6" a="1"/>
  <c r="Z199" i="6" s="1"/>
  <c r="Y199" i="6"/>
  <c r="Y199" i="6" a="1"/>
  <c r="X199" i="6" a="1"/>
  <c r="X199" i="6" s="1"/>
  <c r="W199" i="6" a="1"/>
  <c r="W199" i="6" s="1"/>
  <c r="V199" i="6" a="1"/>
  <c r="V199" i="6" s="1"/>
  <c r="U199" i="6" a="1"/>
  <c r="U199" i="6" s="1"/>
  <c r="T199" i="6" a="1"/>
  <c r="T199" i="6" s="1"/>
  <c r="S199" i="6"/>
  <c r="S199" i="6" a="1"/>
  <c r="R199" i="6" a="1"/>
  <c r="R199" i="6" s="1"/>
  <c r="Q199" i="6" a="1"/>
  <c r="Q199" i="6" s="1"/>
  <c r="P199" i="6" a="1"/>
  <c r="P199" i="6" s="1"/>
  <c r="O199" i="6" a="1"/>
  <c r="O199" i="6" s="1"/>
  <c r="N199" i="6" a="1"/>
  <c r="N199" i="6" s="1"/>
  <c r="M199" i="6" a="1"/>
  <c r="M199" i="6" s="1"/>
  <c r="L199" i="6" a="1"/>
  <c r="L199" i="6" s="1"/>
  <c r="K199" i="6"/>
  <c r="K199" i="6" a="1"/>
  <c r="AI198" i="6" a="1"/>
  <c r="AI198" i="6" s="1"/>
  <c r="AH198" i="6" a="1"/>
  <c r="AH198" i="6" s="1"/>
  <c r="AG198" i="6" a="1"/>
  <c r="AG198" i="6" s="1"/>
  <c r="AF198" i="6" a="1"/>
  <c r="AF198" i="6" s="1"/>
  <c r="AE198" i="6"/>
  <c r="AE198" i="6" a="1"/>
  <c r="AD198" i="6" a="1"/>
  <c r="AD198" i="6" s="1"/>
  <c r="AC198" i="6" a="1"/>
  <c r="AC198" i="6" s="1"/>
  <c r="AB198" i="6" a="1"/>
  <c r="AB198" i="6" s="1"/>
  <c r="AA198" i="6" a="1"/>
  <c r="AA198" i="6" s="1"/>
  <c r="Z198" i="6" a="1"/>
  <c r="Z198" i="6" s="1"/>
  <c r="Y198" i="6" a="1"/>
  <c r="Y198" i="6" s="1"/>
  <c r="X198" i="6" a="1"/>
  <c r="X198" i="6" s="1"/>
  <c r="W198" i="6"/>
  <c r="W198" i="6" a="1"/>
  <c r="V198" i="6" a="1"/>
  <c r="V198" i="6" s="1"/>
  <c r="U198" i="6"/>
  <c r="U198" i="6" a="1"/>
  <c r="T198" i="6" a="1"/>
  <c r="T198" i="6" s="1"/>
  <c r="S198" i="6" a="1"/>
  <c r="S198" i="6" s="1"/>
  <c r="R198" i="6" a="1"/>
  <c r="R198" i="6" s="1"/>
  <c r="Q198" i="6" a="1"/>
  <c r="Q198" i="6" s="1"/>
  <c r="P198" i="6" a="1"/>
  <c r="P198" i="6" s="1"/>
  <c r="O198" i="6"/>
  <c r="O198" i="6" a="1"/>
  <c r="N198" i="6" a="1"/>
  <c r="N198" i="6" s="1"/>
  <c r="M198" i="6" a="1"/>
  <c r="M198" i="6" s="1"/>
  <c r="L198" i="6" a="1"/>
  <c r="L198" i="6" s="1"/>
  <c r="K198" i="6" a="1"/>
  <c r="K198" i="6" s="1"/>
  <c r="AI197" i="6" a="1"/>
  <c r="AI197" i="6" s="1"/>
  <c r="AH197" i="6" a="1"/>
  <c r="AH197" i="6" s="1"/>
  <c r="AG197" i="6"/>
  <c r="AG197" i="6" a="1"/>
  <c r="AF197" i="6" a="1"/>
  <c r="AF197" i="6" s="1"/>
  <c r="AE197" i="6" a="1"/>
  <c r="AE197" i="6" s="1"/>
  <c r="AD197" i="6" a="1"/>
  <c r="AD197" i="6" s="1"/>
  <c r="AC197" i="6" a="1"/>
  <c r="AC197" i="6" s="1"/>
  <c r="AB197" i="6" a="1"/>
  <c r="AB197" i="6" s="1"/>
  <c r="AA197" i="6"/>
  <c r="AA197" i="6" a="1"/>
  <c r="Z197" i="6" a="1"/>
  <c r="Z197" i="6" s="1"/>
  <c r="Y197" i="6"/>
  <c r="Y197" i="6" a="1"/>
  <c r="X197" i="6" a="1"/>
  <c r="X197" i="6" s="1"/>
  <c r="W197" i="6" a="1"/>
  <c r="W197" i="6" s="1"/>
  <c r="V197" i="6" a="1"/>
  <c r="V197" i="6" s="1"/>
  <c r="U197" i="6" a="1"/>
  <c r="U197" i="6" s="1"/>
  <c r="T197" i="6" a="1"/>
  <c r="T197" i="6" s="1"/>
  <c r="S197" i="6" a="1"/>
  <c r="S197" i="6" s="1"/>
  <c r="R197" i="6" a="1"/>
  <c r="R197" i="6" s="1"/>
  <c r="Q197" i="6"/>
  <c r="Q197" i="6" a="1"/>
  <c r="P197" i="6" a="1"/>
  <c r="P197" i="6" s="1"/>
  <c r="O197" i="6" a="1"/>
  <c r="O197" i="6" s="1"/>
  <c r="N197" i="6" a="1"/>
  <c r="N197" i="6" s="1"/>
  <c r="M197" i="6" a="1"/>
  <c r="M197" i="6" s="1"/>
  <c r="L197" i="6" a="1"/>
  <c r="L197" i="6" s="1"/>
  <c r="K197" i="6"/>
  <c r="K197" i="6" a="1"/>
  <c r="AI196" i="6" a="1"/>
  <c r="AI196" i="6" s="1"/>
  <c r="AH196" i="6" a="1"/>
  <c r="AH196" i="6" s="1"/>
  <c r="AG196" i="6" a="1"/>
  <c r="AG196" i="6" s="1"/>
  <c r="AF196" i="6" a="1"/>
  <c r="AF196" i="6" s="1"/>
  <c r="AE196" i="6"/>
  <c r="AE196" i="6" a="1"/>
  <c r="AD196" i="6" a="1"/>
  <c r="AD196" i="6" s="1"/>
  <c r="AC196" i="6" a="1"/>
  <c r="AC196" i="6" s="1"/>
  <c r="AB196" i="6" a="1"/>
  <c r="AB196" i="6" s="1"/>
  <c r="AA196" i="6" a="1"/>
  <c r="AA196" i="6" s="1"/>
  <c r="Z196" i="6" a="1"/>
  <c r="Z196" i="6" s="1"/>
  <c r="Y196" i="6"/>
  <c r="Y196" i="6" a="1"/>
  <c r="X196" i="6" a="1"/>
  <c r="X196" i="6" s="1"/>
  <c r="W196" i="6" a="1"/>
  <c r="W196" i="6" s="1"/>
  <c r="V196" i="6" a="1"/>
  <c r="V196" i="6" s="1"/>
  <c r="U196" i="6"/>
  <c r="U196" i="6" a="1"/>
  <c r="T196" i="6" a="1"/>
  <c r="T196" i="6" s="1"/>
  <c r="S196" i="6" a="1"/>
  <c r="S196" i="6" s="1"/>
  <c r="R196" i="6" a="1"/>
  <c r="R196" i="6" s="1"/>
  <c r="Q196" i="6" a="1"/>
  <c r="Q196" i="6" s="1"/>
  <c r="P196" i="6" a="1"/>
  <c r="P196" i="6" s="1"/>
  <c r="O196" i="6"/>
  <c r="O196" i="6" a="1"/>
  <c r="N196" i="6" a="1"/>
  <c r="N196" i="6" s="1"/>
  <c r="M196" i="6"/>
  <c r="M196" i="6" a="1"/>
  <c r="L196" i="6" a="1"/>
  <c r="L196" i="6" s="1"/>
  <c r="K196" i="6" a="1"/>
  <c r="K196" i="6" s="1"/>
  <c r="AI195" i="6"/>
  <c r="AI195" i="6" a="1"/>
  <c r="AH195" i="6" a="1"/>
  <c r="AH195" i="6" s="1"/>
  <c r="AG195" i="6" a="1"/>
  <c r="AG195" i="6" s="1"/>
  <c r="AF195" i="6" a="1"/>
  <c r="AF195" i="6" s="1"/>
  <c r="AE195" i="6" a="1"/>
  <c r="AE195" i="6" s="1"/>
  <c r="AD195" i="6" a="1"/>
  <c r="AD195" i="6" s="1"/>
  <c r="AC195" i="6"/>
  <c r="AC195" i="6" a="1"/>
  <c r="AB195" i="6" a="1"/>
  <c r="AB195" i="6" s="1"/>
  <c r="AA195" i="6" a="1"/>
  <c r="AA195" i="6" s="1"/>
  <c r="Z195" i="6" a="1"/>
  <c r="Z195" i="6" s="1"/>
  <c r="Y195" i="6"/>
  <c r="Y195" i="6" a="1"/>
  <c r="X195" i="6" a="1"/>
  <c r="X195" i="6" s="1"/>
  <c r="W195" i="6" a="1"/>
  <c r="W195" i="6" s="1"/>
  <c r="V195" i="6" a="1"/>
  <c r="V195" i="6" s="1"/>
  <c r="U195" i="6" a="1"/>
  <c r="U195" i="6" s="1"/>
  <c r="T195" i="6" a="1"/>
  <c r="T195" i="6" s="1"/>
  <c r="S195" i="6"/>
  <c r="S195" i="6" a="1"/>
  <c r="R195" i="6" a="1"/>
  <c r="R195" i="6" s="1"/>
  <c r="Q195" i="6"/>
  <c r="Q195" i="6" a="1"/>
  <c r="P195" i="6" a="1"/>
  <c r="P195" i="6" s="1"/>
  <c r="O195" i="6" a="1"/>
  <c r="O195" i="6" s="1"/>
  <c r="N195" i="6" a="1"/>
  <c r="N195" i="6" s="1"/>
  <c r="M195" i="6" a="1"/>
  <c r="M195" i="6" s="1"/>
  <c r="L195" i="6" a="1"/>
  <c r="L195" i="6" s="1"/>
  <c r="K195" i="6"/>
  <c r="K195" i="6" a="1"/>
  <c r="AI194" i="6" a="1"/>
  <c r="AI194" i="6" s="1"/>
  <c r="AH194" i="6" a="1"/>
  <c r="AH194" i="6" s="1"/>
  <c r="AG194" i="6" a="1"/>
  <c r="AG194" i="6" s="1"/>
  <c r="AF194" i="6" a="1"/>
  <c r="AF194" i="6" s="1"/>
  <c r="AE194" i="6"/>
  <c r="AE194" i="6" a="1"/>
  <c r="AD194" i="6" a="1"/>
  <c r="AD194" i="6" s="1"/>
  <c r="AC194" i="6"/>
  <c r="AC194" i="6" a="1"/>
  <c r="AB194" i="6" a="1"/>
  <c r="AB194" i="6" s="1"/>
  <c r="AA194" i="6" a="1"/>
  <c r="AA194" i="6" s="1"/>
  <c r="Z194" i="6" a="1"/>
  <c r="Z194" i="6" s="1"/>
  <c r="Y194" i="6" a="1"/>
  <c r="Y194" i="6" s="1"/>
  <c r="X194" i="6" a="1"/>
  <c r="X194" i="6" s="1"/>
  <c r="W194" i="6"/>
  <c r="W194" i="6" a="1"/>
  <c r="V194" i="6" a="1"/>
  <c r="V194" i="6" s="1"/>
  <c r="U194" i="6" a="1"/>
  <c r="U194" i="6" s="1"/>
  <c r="T194" i="6" a="1"/>
  <c r="T194" i="6" s="1"/>
  <c r="S194" i="6" a="1"/>
  <c r="S194" i="6" s="1"/>
  <c r="R194" i="6" a="1"/>
  <c r="R194" i="6" s="1"/>
  <c r="Q194" i="6"/>
  <c r="Q194" i="6" a="1"/>
  <c r="P194" i="6" a="1"/>
  <c r="P194" i="6" s="1"/>
  <c r="O194" i="6" a="1"/>
  <c r="O194" i="6" s="1"/>
  <c r="N194" i="6" a="1"/>
  <c r="N194" i="6" s="1"/>
  <c r="M194" i="6"/>
  <c r="M194" i="6" a="1"/>
  <c r="L194" i="6" a="1"/>
  <c r="L194" i="6" s="1"/>
  <c r="K194" i="6" a="1"/>
  <c r="K194" i="6" s="1"/>
  <c r="AI193" i="6"/>
  <c r="AI193" i="6" a="1"/>
  <c r="AH193" i="6" a="1"/>
  <c r="AH193" i="6" s="1"/>
  <c r="AG193" i="6"/>
  <c r="AG193" i="6" a="1"/>
  <c r="AF193" i="6" a="1"/>
  <c r="AF193" i="6" s="1"/>
  <c r="AE193" i="6" a="1"/>
  <c r="AE193" i="6" s="1"/>
  <c r="AD193" i="6" a="1"/>
  <c r="AD193" i="6" s="1"/>
  <c r="AC193" i="6"/>
  <c r="AC193" i="6" a="1"/>
  <c r="AB193" i="6" a="1"/>
  <c r="AB193" i="6" s="1"/>
  <c r="AA193" i="6"/>
  <c r="AA193" i="6" a="1"/>
  <c r="Z193" i="6" a="1"/>
  <c r="Z193" i="6" s="1"/>
  <c r="Y193" i="6"/>
  <c r="Y193" i="6" a="1"/>
  <c r="X193" i="6" a="1"/>
  <c r="X193" i="6" s="1"/>
  <c r="W193" i="6" a="1"/>
  <c r="W193" i="6" s="1"/>
  <c r="V193" i="6" a="1"/>
  <c r="V193" i="6" s="1"/>
  <c r="U193" i="6"/>
  <c r="U193" i="6" a="1"/>
  <c r="T193" i="6" a="1"/>
  <c r="T193" i="6" s="1"/>
  <c r="S193" i="6"/>
  <c r="S193" i="6" a="1"/>
  <c r="R193" i="6" a="1"/>
  <c r="R193" i="6" s="1"/>
  <c r="Q193" i="6" a="1"/>
  <c r="Q193" i="6" s="1"/>
  <c r="P193" i="6" a="1"/>
  <c r="P193" i="6" s="1"/>
  <c r="O193" i="6" a="1"/>
  <c r="O193" i="6" s="1"/>
  <c r="N193" i="6" a="1"/>
  <c r="N193" i="6" s="1"/>
  <c r="M193" i="6"/>
  <c r="M193" i="6" a="1"/>
  <c r="L193" i="6" a="1"/>
  <c r="L193" i="6" s="1"/>
  <c r="K193" i="6" a="1"/>
  <c r="K193" i="6" s="1"/>
  <c r="AI192" i="6" a="1"/>
  <c r="AI192" i="6" s="1"/>
  <c r="AH192" i="6" a="1"/>
  <c r="AH192" i="6" s="1"/>
  <c r="AG192" i="6" a="1"/>
  <c r="AG192" i="6" s="1"/>
  <c r="AF192" i="6" a="1"/>
  <c r="AF192" i="6" s="1"/>
  <c r="AE192" i="6"/>
  <c r="AE192" i="6" a="1"/>
  <c r="AD192" i="6" a="1"/>
  <c r="AD192" i="6" s="1"/>
  <c r="AC192" i="6"/>
  <c r="AC192" i="6" a="1"/>
  <c r="AB192" i="6" a="1"/>
  <c r="AB192" i="6" s="1"/>
  <c r="AA192" i="6" a="1"/>
  <c r="AA192" i="6" s="1"/>
  <c r="Z192" i="6" a="1"/>
  <c r="Z192" i="6" s="1"/>
  <c r="Y192" i="6"/>
  <c r="Y192" i="6" a="1"/>
  <c r="X192" i="6" a="1"/>
  <c r="X192" i="6" s="1"/>
  <c r="W192" i="6"/>
  <c r="W192" i="6" a="1"/>
  <c r="V192" i="6" a="1"/>
  <c r="V192" i="6" s="1"/>
  <c r="U192" i="6"/>
  <c r="U192" i="6" a="1"/>
  <c r="T192" i="6" a="1"/>
  <c r="T192" i="6" s="1"/>
  <c r="S192" i="6" a="1"/>
  <c r="S192" i="6" s="1"/>
  <c r="R192" i="6" a="1"/>
  <c r="R192" i="6" s="1"/>
  <c r="Q192" i="6"/>
  <c r="Q192" i="6" a="1"/>
  <c r="P192" i="6" a="1"/>
  <c r="P192" i="6" s="1"/>
  <c r="O192" i="6"/>
  <c r="O192" i="6" a="1"/>
  <c r="N192" i="6" a="1"/>
  <c r="N192" i="6" s="1"/>
  <c r="M192" i="6" a="1"/>
  <c r="M192" i="6" s="1"/>
  <c r="L192" i="6" a="1"/>
  <c r="L192" i="6" s="1"/>
  <c r="K192" i="6" a="1"/>
  <c r="K192" i="6" s="1"/>
  <c r="AI191" i="6" a="1"/>
  <c r="AI191" i="6" s="1"/>
  <c r="AH191" i="6" a="1"/>
  <c r="AH191" i="6" s="1"/>
  <c r="AG191" i="6"/>
  <c r="AG191" i="6" a="1"/>
  <c r="AF191" i="6" a="1"/>
  <c r="AF191" i="6" s="1"/>
  <c r="AE191" i="6" a="1"/>
  <c r="AE191" i="6" s="1"/>
  <c r="AD191" i="6" a="1"/>
  <c r="AD191" i="6" s="1"/>
  <c r="AC191" i="6" a="1"/>
  <c r="AC191" i="6" s="1"/>
  <c r="AB191" i="6" a="1"/>
  <c r="AB191" i="6" s="1"/>
  <c r="AA191" i="6"/>
  <c r="AA191" i="6" a="1"/>
  <c r="Z191" i="6" a="1"/>
  <c r="Z191" i="6" s="1"/>
  <c r="Y191" i="6"/>
  <c r="Y191" i="6" a="1"/>
  <c r="X191" i="6" a="1"/>
  <c r="X191" i="6" s="1"/>
  <c r="W191" i="6" a="1"/>
  <c r="W191" i="6" s="1"/>
  <c r="V191" i="6" a="1"/>
  <c r="V191" i="6" s="1"/>
  <c r="U191" i="6"/>
  <c r="U191" i="6" a="1"/>
  <c r="T191" i="6" a="1"/>
  <c r="T191" i="6" s="1"/>
  <c r="S191" i="6"/>
  <c r="S191" i="6" a="1"/>
  <c r="R191" i="6" a="1"/>
  <c r="R191" i="6" s="1"/>
  <c r="Q191" i="6"/>
  <c r="Q191" i="6" a="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c r="AE190" i="6" a="1"/>
  <c r="AD190" i="6" a="1"/>
  <c r="AD190" i="6" s="1"/>
  <c r="AC190" i="6"/>
  <c r="AC190" i="6" a="1"/>
  <c r="AB190" i="6" a="1"/>
  <c r="AB190" i="6" s="1"/>
  <c r="AA190" i="6" a="1"/>
  <c r="AA190" i="6" s="1"/>
  <c r="Z190" i="6" a="1"/>
  <c r="Z190" i="6" s="1"/>
  <c r="Y190" i="6" a="1"/>
  <c r="Y190" i="6" s="1"/>
  <c r="X190" i="6" a="1"/>
  <c r="X190" i="6" s="1"/>
  <c r="W190" i="6" a="1"/>
  <c r="W190" i="6" s="1"/>
  <c r="V190" i="6" a="1"/>
  <c r="V190" i="6" s="1"/>
  <c r="U190" i="6"/>
  <c r="U190" i="6" a="1"/>
  <c r="T190" i="6" a="1"/>
  <c r="T190" i="6" s="1"/>
  <c r="S190" i="6" a="1"/>
  <c r="S190" i="6" s="1"/>
  <c r="R190" i="6" a="1"/>
  <c r="R190" i="6" s="1"/>
  <c r="Q190" i="6" a="1"/>
  <c r="Q190" i="6" s="1"/>
  <c r="P190" i="6" a="1"/>
  <c r="P190" i="6" s="1"/>
  <c r="O190" i="6"/>
  <c r="O190" i="6" a="1"/>
  <c r="N190" i="6" a="1"/>
  <c r="N190" i="6" s="1"/>
  <c r="M190" i="6"/>
  <c r="M190" i="6" a="1"/>
  <c r="L190" i="6" a="1"/>
  <c r="L190" i="6" s="1"/>
  <c r="K190" i="6" a="1"/>
  <c r="K190" i="6" s="1"/>
  <c r="AI189" i="6"/>
  <c r="AI189" i="6" a="1"/>
  <c r="AH189" i="6" a="1"/>
  <c r="AH189" i="6" s="1"/>
  <c r="AG189" i="6" a="1"/>
  <c r="AG189" i="6" s="1"/>
  <c r="AF189" i="6" a="1"/>
  <c r="AF189" i="6" s="1"/>
  <c r="AE189" i="6" a="1"/>
  <c r="AE189" i="6" s="1"/>
  <c r="AD189" i="6" a="1"/>
  <c r="AD189" i="6" s="1"/>
  <c r="AC189" i="6"/>
  <c r="AC189" i="6" a="1"/>
  <c r="AB189" i="6" a="1"/>
  <c r="AB189" i="6" s="1"/>
  <c r="AA189" i="6" a="1"/>
  <c r="AA189" i="6" s="1"/>
  <c r="Z189" i="6" a="1"/>
  <c r="Z189" i="6" s="1"/>
  <c r="Y189" i="6"/>
  <c r="Y189" i="6" a="1"/>
  <c r="X189" i="6" a="1"/>
  <c r="X189" i="6" s="1"/>
  <c r="W189" i="6" a="1"/>
  <c r="W189" i="6" s="1"/>
  <c r="V189" i="6" a="1"/>
  <c r="V189" i="6" s="1"/>
  <c r="U189" i="6" a="1"/>
  <c r="U189" i="6" s="1"/>
  <c r="T189" i="6" a="1"/>
  <c r="T189" i="6" s="1"/>
  <c r="S189" i="6"/>
  <c r="S189" i="6" a="1"/>
  <c r="R189" i="6" a="1"/>
  <c r="R189" i="6" s="1"/>
  <c r="Q189" i="6"/>
  <c r="Q189" i="6" a="1"/>
  <c r="P189" i="6" a="1"/>
  <c r="P189" i="6" s="1"/>
  <c r="O189" i="6" a="1"/>
  <c r="O189" i="6" s="1"/>
  <c r="N189" i="6" a="1"/>
  <c r="N189" i="6" s="1"/>
  <c r="M189" i="6"/>
  <c r="M189" i="6" a="1"/>
  <c r="L189" i="6" a="1"/>
  <c r="L189" i="6" s="1"/>
  <c r="K189" i="6"/>
  <c r="K189" i="6" a="1"/>
  <c r="AI188" i="6" a="1"/>
  <c r="AI188" i="6" s="1"/>
  <c r="AH188" i="6" a="1"/>
  <c r="AH188" i="6" s="1"/>
  <c r="AG188" i="6"/>
  <c r="AG188" i="6" a="1"/>
  <c r="AF188" i="6" a="1"/>
  <c r="AF188" i="6" s="1"/>
  <c r="AE188" i="6"/>
  <c r="AE188" i="6" a="1"/>
  <c r="AD188" i="6" a="1"/>
  <c r="AD188" i="6" s="1"/>
  <c r="AC188" i="6" a="1"/>
  <c r="AC188" i="6" s="1"/>
  <c r="AB188" i="6" a="1"/>
  <c r="AB188" i="6" s="1"/>
  <c r="AA188" i="6" a="1"/>
  <c r="AA188" i="6" s="1"/>
  <c r="Z188" i="6" a="1"/>
  <c r="Z188" i="6" s="1"/>
  <c r="Y188" i="6"/>
  <c r="Y188" i="6" a="1"/>
  <c r="X188" i="6" a="1"/>
  <c r="X188" i="6" s="1"/>
  <c r="W188" i="6" a="1"/>
  <c r="W188" i="6" s="1"/>
  <c r="V188" i="6" a="1"/>
  <c r="V188" i="6" s="1"/>
  <c r="U188" i="6"/>
  <c r="U188" i="6" a="1"/>
  <c r="T188" i="6" a="1"/>
  <c r="T188" i="6" s="1"/>
  <c r="S188" i="6" a="1"/>
  <c r="S188" i="6" s="1"/>
  <c r="R188" i="6" a="1"/>
  <c r="R188" i="6" s="1"/>
  <c r="Q188" i="6" a="1"/>
  <c r="Q188" i="6" s="1"/>
  <c r="P188" i="6" a="1"/>
  <c r="P188" i="6" s="1"/>
  <c r="O188" i="6"/>
  <c r="O188" i="6" a="1"/>
  <c r="N188" i="6" a="1"/>
  <c r="N188" i="6" s="1"/>
  <c r="M188" i="6"/>
  <c r="M188" i="6" a="1"/>
  <c r="L188" i="6" a="1"/>
  <c r="L188" i="6" s="1"/>
  <c r="K188" i="6" a="1"/>
  <c r="K188" i="6" s="1"/>
  <c r="AI187" i="6"/>
  <c r="AI187" i="6" a="1"/>
  <c r="AH187" i="6" a="1"/>
  <c r="AH187" i="6" s="1"/>
  <c r="AG187" i="6" a="1"/>
  <c r="AG187" i="6" s="1"/>
  <c r="AF187" i="6" a="1"/>
  <c r="AF187" i="6" s="1"/>
  <c r="AE187" i="6" a="1"/>
  <c r="AE187" i="6" s="1"/>
  <c r="AD187" i="6" a="1"/>
  <c r="AD187" i="6" s="1"/>
  <c r="AC187" i="6"/>
  <c r="AC187" i="6" a="1"/>
  <c r="AB187" i="6" a="1"/>
  <c r="AB187" i="6" s="1"/>
  <c r="AA187" i="6" a="1"/>
  <c r="AA187" i="6" s="1"/>
  <c r="Z187" i="6" a="1"/>
  <c r="Z187" i="6" s="1"/>
  <c r="Y187" i="6"/>
  <c r="Y187" i="6" a="1"/>
  <c r="X187" i="6" a="1"/>
  <c r="X187" i="6" s="1"/>
  <c r="W187" i="6" a="1"/>
  <c r="W187" i="6" s="1"/>
  <c r="V187" i="6" a="1"/>
  <c r="V187" i="6" s="1"/>
  <c r="U187" i="6" a="1"/>
  <c r="U187" i="6" s="1"/>
  <c r="T187" i="6" a="1"/>
  <c r="T187" i="6" s="1"/>
  <c r="S187" i="6"/>
  <c r="S187" i="6" a="1"/>
  <c r="R187" i="6" a="1"/>
  <c r="R187" i="6" s="1"/>
  <c r="Q187" i="6"/>
  <c r="Q187" i="6" a="1"/>
  <c r="P187" i="6" a="1"/>
  <c r="P187" i="6" s="1"/>
  <c r="O187" i="6" a="1"/>
  <c r="O187" i="6" s="1"/>
  <c r="N187" i="6" a="1"/>
  <c r="N187" i="6" s="1"/>
  <c r="M187" i="6" a="1"/>
  <c r="M187" i="6" s="1"/>
  <c r="L187" i="6" a="1"/>
  <c r="L187" i="6" s="1"/>
  <c r="K187" i="6"/>
  <c r="K187" i="6" a="1"/>
  <c r="AI186" i="6" a="1"/>
  <c r="AI186" i="6" s="1"/>
  <c r="AH186" i="6" a="1"/>
  <c r="AH186" i="6" s="1"/>
  <c r="AG186" i="6" a="1"/>
  <c r="AG186" i="6" s="1"/>
  <c r="AF186" i="6" a="1"/>
  <c r="AF186" i="6" s="1"/>
  <c r="AE186" i="6"/>
  <c r="AE186" i="6" a="1"/>
  <c r="AD186" i="6" a="1"/>
  <c r="AD186" i="6" s="1"/>
  <c r="AC186" i="6"/>
  <c r="AC186" i="6" a="1"/>
  <c r="AB186" i="6" a="1"/>
  <c r="AB186" i="6" s="1"/>
  <c r="AA186" i="6" a="1"/>
  <c r="AA186" i="6" s="1"/>
  <c r="Z186" i="6" a="1"/>
  <c r="Z186" i="6" s="1"/>
  <c r="Y186" i="6"/>
  <c r="Y186" i="6" a="1"/>
  <c r="X186" i="6" a="1"/>
  <c r="X186" i="6" s="1"/>
  <c r="W186" i="6"/>
  <c r="W186" i="6" a="1"/>
  <c r="V186" i="6" a="1"/>
  <c r="V186" i="6" s="1"/>
  <c r="U186" i="6"/>
  <c r="U186" i="6" a="1"/>
  <c r="T186" i="6" a="1"/>
  <c r="T186" i="6" s="1"/>
  <c r="S186" i="6" a="1"/>
  <c r="S186" i="6" s="1"/>
  <c r="R186" i="6" a="1"/>
  <c r="R186" i="6" s="1"/>
  <c r="Q186" i="6" a="1"/>
  <c r="Q186" i="6" s="1"/>
  <c r="P186" i="6" a="1"/>
  <c r="P186" i="6" s="1"/>
  <c r="O186" i="6" a="1"/>
  <c r="O186" i="6" s="1"/>
  <c r="N186" i="6" a="1"/>
  <c r="N186" i="6" s="1"/>
  <c r="M186" i="6"/>
  <c r="M186" i="6" a="1"/>
  <c r="L186" i="6" a="1"/>
  <c r="L186" i="6" s="1"/>
  <c r="K186" i="6" a="1"/>
  <c r="K186" i="6" s="1"/>
  <c r="AI185" i="6"/>
  <c r="AI185" i="6" a="1"/>
  <c r="AH185" i="6" a="1"/>
  <c r="AH185" i="6" s="1"/>
  <c r="AG185" i="6"/>
  <c r="AG185" i="6" a="1"/>
  <c r="AF185" i="6" a="1"/>
  <c r="AF185" i="6" s="1"/>
  <c r="AE185" i="6" a="1"/>
  <c r="AE185" i="6" s="1"/>
  <c r="AD185" i="6" a="1"/>
  <c r="AD185" i="6" s="1"/>
  <c r="AC185" i="6"/>
  <c r="AC185" i="6" a="1"/>
  <c r="AB185" i="6" a="1"/>
  <c r="AB185" i="6" s="1"/>
  <c r="AA185" i="6"/>
  <c r="AA185" i="6" a="1"/>
  <c r="Z185" i="6" a="1"/>
  <c r="Z185" i="6" s="1"/>
  <c r="Y185" i="6"/>
  <c r="Y185" i="6" a="1"/>
  <c r="X185" i="6" a="1"/>
  <c r="X185" i="6" s="1"/>
  <c r="W185" i="6" a="1"/>
  <c r="W185" i="6" s="1"/>
  <c r="V185" i="6" a="1"/>
  <c r="V185" i="6" s="1"/>
  <c r="U185" i="6"/>
  <c r="U185" i="6" a="1"/>
  <c r="T185" i="6" a="1"/>
  <c r="T185" i="6" s="1"/>
  <c r="S185" i="6"/>
  <c r="S185" i="6" a="1"/>
  <c r="R185" i="6" a="1"/>
  <c r="R185" i="6" s="1"/>
  <c r="Q185" i="6" a="1"/>
  <c r="Q185" i="6" s="1"/>
  <c r="P185" i="6" a="1"/>
  <c r="P185" i="6" s="1"/>
  <c r="O185" i="6" a="1"/>
  <c r="O185" i="6" s="1"/>
  <c r="N185" i="6" a="1"/>
  <c r="N185" i="6" s="1"/>
  <c r="M185" i="6"/>
  <c r="M185" i="6" a="1"/>
  <c r="L185" i="6" a="1"/>
  <c r="L185" i="6" s="1"/>
  <c r="K185" i="6" a="1"/>
  <c r="K185" i="6" s="1"/>
  <c r="AI184" i="6" a="1"/>
  <c r="AI184" i="6" s="1"/>
  <c r="AH184" i="6" a="1"/>
  <c r="AH184" i="6" s="1"/>
  <c r="AG184" i="6" a="1"/>
  <c r="AG184" i="6" s="1"/>
  <c r="AF184" i="6" a="1"/>
  <c r="AF184" i="6" s="1"/>
  <c r="AE184" i="6"/>
  <c r="AE184" i="6" a="1"/>
  <c r="AD184" i="6" a="1"/>
  <c r="AD184" i="6" s="1"/>
  <c r="AC184" i="6"/>
  <c r="AC184" i="6" a="1"/>
  <c r="AB184" i="6" a="1"/>
  <c r="AB184" i="6" s="1"/>
  <c r="AA184" i="6" a="1"/>
  <c r="AA184" i="6" s="1"/>
  <c r="Z184" i="6" a="1"/>
  <c r="Z184" i="6" s="1"/>
  <c r="Y184" i="6"/>
  <c r="Y184" i="6" a="1"/>
  <c r="X184" i="6" a="1"/>
  <c r="X184" i="6" s="1"/>
  <c r="W184" i="6"/>
  <c r="W184" i="6" a="1"/>
  <c r="V184" i="6" a="1"/>
  <c r="V184" i="6" s="1"/>
  <c r="U184" i="6"/>
  <c r="U184" i="6" a="1"/>
  <c r="T184" i="6" a="1"/>
  <c r="T184" i="6" s="1"/>
  <c r="S184" i="6" a="1"/>
  <c r="S184" i="6" s="1"/>
  <c r="R184" i="6" a="1"/>
  <c r="R184" i="6" s="1"/>
  <c r="Q184" i="6"/>
  <c r="Q184" i="6" a="1"/>
  <c r="P184" i="6" a="1"/>
  <c r="P184" i="6" s="1"/>
  <c r="O184" i="6"/>
  <c r="O184" i="6" a="1"/>
  <c r="N184" i="6" a="1"/>
  <c r="N184" i="6" s="1"/>
  <c r="M184" i="6" a="1"/>
  <c r="M184" i="6" s="1"/>
  <c r="L184" i="6" a="1"/>
  <c r="L184" i="6" s="1"/>
  <c r="K184" i="6" a="1"/>
  <c r="K184" i="6" s="1"/>
  <c r="AI183" i="6" a="1"/>
  <c r="AI183" i="6" s="1"/>
  <c r="AH183" i="6" a="1"/>
  <c r="AH183" i="6" s="1"/>
  <c r="AG183" i="6"/>
  <c r="AG183" i="6" a="1"/>
  <c r="AF183" i="6" a="1"/>
  <c r="AF183" i="6" s="1"/>
  <c r="AE183" i="6" a="1"/>
  <c r="AE183" i="6" s="1"/>
  <c r="AD183" i="6" a="1"/>
  <c r="AD183" i="6" s="1"/>
  <c r="AC183" i="6" a="1"/>
  <c r="AC183" i="6" s="1"/>
  <c r="AB183" i="6" a="1"/>
  <c r="AB183" i="6" s="1"/>
  <c r="AA183" i="6"/>
  <c r="AA183" i="6" a="1"/>
  <c r="Z183" i="6" a="1"/>
  <c r="Z183" i="6" s="1"/>
  <c r="Y183" i="6"/>
  <c r="Y183" i="6" a="1"/>
  <c r="X183" i="6" a="1"/>
  <c r="X183" i="6" s="1"/>
  <c r="W183" i="6" a="1"/>
  <c r="W183" i="6" s="1"/>
  <c r="V183" i="6" a="1"/>
  <c r="V183" i="6" s="1"/>
  <c r="U183" i="6"/>
  <c r="U183" i="6" a="1"/>
  <c r="T183" i="6" a="1"/>
  <c r="T183" i="6" s="1"/>
  <c r="S183" i="6"/>
  <c r="S183" i="6" a="1"/>
  <c r="R183" i="6" a="1"/>
  <c r="R183" i="6" s="1"/>
  <c r="Q183" i="6"/>
  <c r="Q183" i="6" a="1"/>
  <c r="P183" i="6" a="1"/>
  <c r="P183" i="6" s="1"/>
  <c r="O183" i="6" a="1"/>
  <c r="O183" i="6" s="1"/>
  <c r="N183" i="6" a="1"/>
  <c r="N183" i="6" s="1"/>
  <c r="M183" i="6"/>
  <c r="M183" i="6" a="1"/>
  <c r="L183" i="6" a="1"/>
  <c r="L183" i="6" s="1"/>
  <c r="K183" i="6"/>
  <c r="K183" i="6" a="1"/>
  <c r="AI182" i="6" a="1"/>
  <c r="AI182" i="6" s="1"/>
  <c r="AH182" i="6" a="1"/>
  <c r="AH182" i="6" s="1"/>
  <c r="AG182" i="6"/>
  <c r="AG182" i="6" a="1"/>
  <c r="AF182" i="6" a="1"/>
  <c r="AF182" i="6" s="1"/>
  <c r="AE182" i="6" a="1"/>
  <c r="AE182" i="6" s="1"/>
  <c r="AD182" i="6" a="1"/>
  <c r="AD182" i="6" s="1"/>
  <c r="AC182" i="6"/>
  <c r="AC182" i="6" a="1"/>
  <c r="AB182" i="6" a="1"/>
  <c r="AB182" i="6" s="1"/>
  <c r="AA182" i="6" a="1"/>
  <c r="AA182" i="6" s="1"/>
  <c r="Z182" i="6" a="1"/>
  <c r="Z182" i="6" s="1"/>
  <c r="Y182" i="6" a="1"/>
  <c r="Y182" i="6" s="1"/>
  <c r="X182" i="6" a="1"/>
  <c r="X182" i="6" s="1"/>
  <c r="W182" i="6"/>
  <c r="W182" i="6" a="1"/>
  <c r="V182" i="6" a="1"/>
  <c r="V182" i="6" s="1"/>
  <c r="U182" i="6"/>
  <c r="U182" i="6" a="1"/>
  <c r="T182" i="6" a="1"/>
  <c r="T182" i="6" s="1"/>
  <c r="S182" i="6" a="1"/>
  <c r="S182" i="6" s="1"/>
  <c r="R182" i="6" a="1"/>
  <c r="R182" i="6" s="1"/>
  <c r="Q182" i="6" a="1"/>
  <c r="Q182" i="6" s="1"/>
  <c r="P182" i="6" a="1"/>
  <c r="P182" i="6" s="1"/>
  <c r="O182" i="6"/>
  <c r="O182" i="6" a="1"/>
  <c r="N182" i="6" a="1"/>
  <c r="N182" i="6" s="1"/>
  <c r="M182" i="6" a="1"/>
  <c r="M182" i="6" s="1"/>
  <c r="L182" i="6" a="1"/>
  <c r="L182" i="6" s="1"/>
  <c r="K182" i="6" a="1"/>
  <c r="K182" i="6" s="1"/>
  <c r="AI181" i="6" a="1"/>
  <c r="AI181" i="6" s="1"/>
  <c r="AH181" i="6" a="1"/>
  <c r="AH181" i="6" s="1"/>
  <c r="AG181" i="6"/>
  <c r="AG181" i="6" a="1"/>
  <c r="AF181" i="6" a="1"/>
  <c r="AF181" i="6" s="1"/>
  <c r="AE181" i="6" a="1"/>
  <c r="AE181" i="6" s="1"/>
  <c r="AD181" i="6" a="1"/>
  <c r="AD181" i="6" s="1"/>
  <c r="AC181" i="6"/>
  <c r="AC181" i="6" a="1"/>
  <c r="AB181" i="6" a="1"/>
  <c r="AB181" i="6" s="1"/>
  <c r="AA181" i="6"/>
  <c r="AA181" i="6" a="1"/>
  <c r="Z181" i="6" a="1"/>
  <c r="Z181" i="6" s="1"/>
  <c r="Y181" i="6"/>
  <c r="Y181" i="6" a="1"/>
  <c r="X181" i="6" a="1"/>
  <c r="X181" i="6" s="1"/>
  <c r="W181" i="6" a="1"/>
  <c r="W181" i="6" s="1"/>
  <c r="V181" i="6" a="1"/>
  <c r="V181" i="6" s="1"/>
  <c r="U181" i="6"/>
  <c r="U181" i="6" a="1"/>
  <c r="T181" i="6" a="1"/>
  <c r="T181" i="6" s="1"/>
  <c r="S181" i="6"/>
  <c r="S181" i="6" a="1"/>
  <c r="R181" i="6" a="1"/>
  <c r="R181" i="6" s="1"/>
  <c r="Q181" i="6" a="1"/>
  <c r="Q181" i="6" s="1"/>
  <c r="P181" i="6" a="1"/>
  <c r="P181" i="6" s="1"/>
  <c r="O181" i="6" a="1"/>
  <c r="O181" i="6" s="1"/>
  <c r="N181" i="6" a="1"/>
  <c r="N181" i="6" s="1"/>
  <c r="M181" i="6"/>
  <c r="M181" i="6" a="1"/>
  <c r="L181" i="6" a="1"/>
  <c r="L181" i="6" s="1"/>
  <c r="K181" i="6" a="1"/>
  <c r="K181" i="6" s="1"/>
  <c r="AI180" i="6" a="1"/>
  <c r="AI180" i="6" s="1"/>
  <c r="AH180" i="6" a="1"/>
  <c r="AH180" i="6" s="1"/>
  <c r="AG180" i="6" a="1"/>
  <c r="AG180" i="6" s="1"/>
  <c r="AF180" i="6" a="1"/>
  <c r="AF180" i="6" s="1"/>
  <c r="AE180" i="6"/>
  <c r="AE180" i="6" a="1"/>
  <c r="AD180" i="6" a="1"/>
  <c r="AD180" i="6" s="1"/>
  <c r="AC180" i="6"/>
  <c r="AC180" i="6" a="1"/>
  <c r="AB180" i="6" a="1"/>
  <c r="AB180" i="6" s="1"/>
  <c r="AA180" i="6" a="1"/>
  <c r="AA180" i="6" s="1"/>
  <c r="Z180" i="6" a="1"/>
  <c r="Z180" i="6" s="1"/>
  <c r="Y180" i="6"/>
  <c r="Y180" i="6" a="1"/>
  <c r="X180" i="6" a="1"/>
  <c r="X180" i="6" s="1"/>
  <c r="W180" i="6"/>
  <c r="W180" i="6" a="1"/>
  <c r="V180" i="6" a="1"/>
  <c r="V180" i="6" s="1"/>
  <c r="U180" i="6" a="1"/>
  <c r="U180" i="6" s="1"/>
  <c r="T180" i="6" a="1"/>
  <c r="T180" i="6" s="1"/>
  <c r="S180" i="6" a="1"/>
  <c r="S180" i="6" s="1"/>
  <c r="R180" i="6" a="1"/>
  <c r="R180" i="6" s="1"/>
  <c r="Q180" i="6" a="1"/>
  <c r="Q180" i="6" s="1"/>
  <c r="P180" i="6" a="1"/>
  <c r="P180" i="6" s="1"/>
  <c r="O180" i="6"/>
  <c r="O180" i="6" a="1"/>
  <c r="N180" i="6" a="1"/>
  <c r="N180" i="6" s="1"/>
  <c r="M180" i="6"/>
  <c r="M180" i="6" a="1"/>
  <c r="L180" i="6" a="1"/>
  <c r="L180" i="6" s="1"/>
  <c r="K180" i="6" a="1"/>
  <c r="K180" i="6" s="1"/>
  <c r="AI179" i="6" a="1"/>
  <c r="AI179" i="6" s="1"/>
  <c r="AH179" i="6" a="1"/>
  <c r="AH179" i="6" s="1"/>
  <c r="AG179" i="6" a="1"/>
  <c r="AG179" i="6" s="1"/>
  <c r="AF179" i="6" a="1"/>
  <c r="AF179" i="6" s="1"/>
  <c r="AE179" i="6" a="1"/>
  <c r="AE179" i="6" s="1"/>
  <c r="AD179" i="6" a="1"/>
  <c r="AD179" i="6" s="1"/>
  <c r="AC179" i="6"/>
  <c r="AC179" i="6" a="1"/>
  <c r="AB179" i="6" a="1"/>
  <c r="AB179" i="6" s="1"/>
  <c r="AA179" i="6" a="1"/>
  <c r="AA179" i="6" s="1"/>
  <c r="Z179" i="6" a="1"/>
  <c r="Z179" i="6" s="1"/>
  <c r="Y179" i="6"/>
  <c r="Y179" i="6" a="1"/>
  <c r="X179" i="6" a="1"/>
  <c r="X179" i="6" s="1"/>
  <c r="W179" i="6" a="1"/>
  <c r="W179" i="6" s="1"/>
  <c r="V179" i="6" a="1"/>
  <c r="V179" i="6" s="1"/>
  <c r="U179" i="6"/>
  <c r="U179" i="6" a="1"/>
  <c r="T179" i="6" a="1"/>
  <c r="T179" i="6" s="1"/>
  <c r="S179" i="6" a="1"/>
  <c r="S179" i="6" s="1"/>
  <c r="R179" i="6" a="1"/>
  <c r="R179" i="6" s="1"/>
  <c r="Q179" i="6" a="1"/>
  <c r="Q179" i="6" s="1"/>
  <c r="P179" i="6" a="1"/>
  <c r="P179" i="6" s="1"/>
  <c r="O179" i="6" a="1"/>
  <c r="O179" i="6" s="1"/>
  <c r="N179" i="6" a="1"/>
  <c r="N179" i="6" s="1"/>
  <c r="M179" i="6"/>
  <c r="M179" i="6" a="1"/>
  <c r="L179" i="6" a="1"/>
  <c r="L179" i="6" s="1"/>
  <c r="K179" i="6" a="1"/>
  <c r="K179" i="6" s="1"/>
  <c r="AI178" i="6" a="1"/>
  <c r="AI178" i="6" s="1"/>
  <c r="AH178" i="6" a="1"/>
  <c r="AH178" i="6" s="1"/>
  <c r="AG178" i="6"/>
  <c r="AG178" i="6" a="1"/>
  <c r="AF178" i="6" a="1"/>
  <c r="AF178" i="6" s="1"/>
  <c r="AE178" i="6" a="1"/>
  <c r="AE178" i="6" s="1"/>
  <c r="AD178" i="6" a="1"/>
  <c r="AD178" i="6" s="1"/>
  <c r="AC178" i="6" a="1"/>
  <c r="AC178" i="6" s="1"/>
  <c r="AB178" i="6" a="1"/>
  <c r="AB178" i="6" s="1"/>
  <c r="AA178" i="6" a="1"/>
  <c r="AA178" i="6" s="1"/>
  <c r="Z178" i="6" a="1"/>
  <c r="Z178" i="6" s="1"/>
  <c r="Y178" i="6"/>
  <c r="Y178" i="6" a="1"/>
  <c r="X178" i="6" a="1"/>
  <c r="X178" i="6" s="1"/>
  <c r="W178" i="6" a="1"/>
  <c r="W178" i="6" s="1"/>
  <c r="V178" i="6" a="1"/>
  <c r="V178" i="6" s="1"/>
  <c r="U178" i="6"/>
  <c r="U178" i="6" a="1"/>
  <c r="T178" i="6" a="1"/>
  <c r="T178" i="6" s="1"/>
  <c r="S178" i="6" a="1"/>
  <c r="S178" i="6" s="1"/>
  <c r="R178" i="6" a="1"/>
  <c r="R178" i="6" s="1"/>
  <c r="Q178" i="6"/>
  <c r="Q178" i="6" a="1"/>
  <c r="P178" i="6" a="1"/>
  <c r="P178" i="6" s="1"/>
  <c r="O178" i="6" a="1"/>
  <c r="O178" i="6" s="1"/>
  <c r="N178" i="6" a="1"/>
  <c r="N178" i="6" s="1"/>
  <c r="M178" i="6" a="1"/>
  <c r="M178" i="6" s="1"/>
  <c r="L178" i="6" a="1"/>
  <c r="L178" i="6" s="1"/>
  <c r="K178" i="6" a="1"/>
  <c r="K178" i="6" s="1"/>
  <c r="AI177" i="6" a="1"/>
  <c r="AI177" i="6" s="1"/>
  <c r="AH177" i="6" a="1"/>
  <c r="AH177" i="6" s="1"/>
  <c r="AG177" i="6"/>
  <c r="AG177" i="6" a="1"/>
  <c r="AF177" i="6" a="1"/>
  <c r="AF177" i="6" s="1"/>
  <c r="AE177" i="6" a="1"/>
  <c r="AE177" i="6" s="1"/>
  <c r="AD177" i="6" a="1"/>
  <c r="AD177" i="6" s="1"/>
  <c r="AC177" i="6"/>
  <c r="AC177" i="6" a="1"/>
  <c r="AB177" i="6" a="1"/>
  <c r="AB177" i="6" s="1"/>
  <c r="AA177" i="6" a="1"/>
  <c r="AA177" i="6" s="1"/>
  <c r="Z177" i="6" a="1"/>
  <c r="Z177" i="6" s="1"/>
  <c r="Y177" i="6" a="1"/>
  <c r="Y177" i="6" s="1"/>
  <c r="X177" i="6" a="1"/>
  <c r="X177" i="6" s="1"/>
  <c r="W177" i="6" a="1"/>
  <c r="W177" i="6" s="1"/>
  <c r="V177" i="6" a="1"/>
  <c r="V177" i="6" s="1"/>
  <c r="U177" i="6"/>
  <c r="U177" i="6" a="1"/>
  <c r="T177" i="6" a="1"/>
  <c r="T177" i="6" s="1"/>
  <c r="S177" i="6" a="1"/>
  <c r="S177" i="6" s="1"/>
  <c r="R177" i="6" a="1"/>
  <c r="R177" i="6" s="1"/>
  <c r="Q177" i="6"/>
  <c r="Q177" i="6" a="1"/>
  <c r="P177" i="6" a="1"/>
  <c r="P177" i="6" s="1"/>
  <c r="O177" i="6" a="1"/>
  <c r="O177" i="6" s="1"/>
  <c r="N177" i="6" a="1"/>
  <c r="N177" i="6" s="1"/>
  <c r="M177" i="6"/>
  <c r="M177" i="6" a="1"/>
  <c r="L177" i="6" a="1"/>
  <c r="L177" i="6" s="1"/>
  <c r="K177" i="6" a="1"/>
  <c r="K177" i="6" s="1"/>
  <c r="AI176" i="6" a="1"/>
  <c r="AI176" i="6" s="1"/>
  <c r="AH176" i="6" a="1"/>
  <c r="AH176" i="6" s="1"/>
  <c r="AG176" i="6"/>
  <c r="AG176" i="6" a="1"/>
  <c r="AF176" i="6" a="1"/>
  <c r="AF176" i="6" s="1"/>
  <c r="AE176" i="6" a="1"/>
  <c r="AE176" i="6" s="1"/>
  <c r="AD176" i="6" a="1"/>
  <c r="AD176" i="6" s="1"/>
  <c r="AC176" i="6"/>
  <c r="AC176" i="6" a="1"/>
  <c r="AB176" i="6" a="1"/>
  <c r="AB176" i="6" s="1"/>
  <c r="AA176" i="6" a="1"/>
  <c r="AA176" i="6" s="1"/>
  <c r="Z176" i="6" a="1"/>
  <c r="Z176" i="6" s="1"/>
  <c r="Y176" i="6"/>
  <c r="Y176" i="6" a="1"/>
  <c r="X176" i="6" a="1"/>
  <c r="X176" i="6" s="1"/>
  <c r="W176" i="6" a="1"/>
  <c r="W176" i="6" s="1"/>
  <c r="V176" i="6" a="1"/>
  <c r="V176" i="6" s="1"/>
  <c r="U176" i="6" a="1"/>
  <c r="U176" i="6" s="1"/>
  <c r="T176" i="6" a="1"/>
  <c r="T176" i="6" s="1"/>
  <c r="S176" i="6" a="1"/>
  <c r="S176" i="6" s="1"/>
  <c r="R176" i="6" a="1"/>
  <c r="R176" i="6" s="1"/>
  <c r="Q176" i="6"/>
  <c r="Q176" i="6" a="1"/>
  <c r="P176" i="6" a="1"/>
  <c r="P176" i="6" s="1"/>
  <c r="O176" i="6" a="1"/>
  <c r="O176" i="6" s="1"/>
  <c r="N176" i="6" a="1"/>
  <c r="N176" i="6" s="1"/>
  <c r="M176" i="6"/>
  <c r="M176" i="6" a="1"/>
  <c r="L176" i="6" a="1"/>
  <c r="L176" i="6" s="1"/>
  <c r="K176" i="6" a="1"/>
  <c r="K176" i="6" s="1"/>
  <c r="AI175" i="6" a="1"/>
  <c r="AI175" i="6" s="1"/>
  <c r="AH175" i="6" a="1"/>
  <c r="AH175" i="6" s="1"/>
  <c r="AG175" i="6" a="1"/>
  <c r="AG175" i="6" s="1"/>
  <c r="AF175" i="6" a="1"/>
  <c r="AF175" i="6" s="1"/>
  <c r="AE175" i="6" a="1"/>
  <c r="AE175" i="6" s="1"/>
  <c r="AD175" i="6" a="1"/>
  <c r="AD175" i="6" s="1"/>
  <c r="AC175" i="6"/>
  <c r="AC175" i="6" a="1"/>
  <c r="AB175" i="6" a="1"/>
  <c r="AB175" i="6" s="1"/>
  <c r="AA175" i="6" a="1"/>
  <c r="AA175" i="6" s="1"/>
  <c r="Z175" i="6" a="1"/>
  <c r="Z175" i="6" s="1"/>
  <c r="Y175" i="6"/>
  <c r="Y175" i="6" a="1"/>
  <c r="X175" i="6" a="1"/>
  <c r="X175" i="6" s="1"/>
  <c r="W175" i="6" a="1"/>
  <c r="W175" i="6" s="1"/>
  <c r="V175" i="6" a="1"/>
  <c r="V175" i="6" s="1"/>
  <c r="U175" i="6"/>
  <c r="U175" i="6" a="1"/>
  <c r="T175" i="6" a="1"/>
  <c r="T175" i="6" s="1"/>
  <c r="S175" i="6" a="1"/>
  <c r="S175" i="6" s="1"/>
  <c r="R175" i="6" a="1"/>
  <c r="R175" i="6" s="1"/>
  <c r="Q175" i="6" a="1"/>
  <c r="Q175" i="6" s="1"/>
  <c r="P175" i="6" a="1"/>
  <c r="P175" i="6" s="1"/>
  <c r="O175" i="6" a="1"/>
  <c r="O175" i="6" s="1"/>
  <c r="N175" i="6" a="1"/>
  <c r="N175" i="6" s="1"/>
  <c r="M175" i="6"/>
  <c r="M175" i="6" a="1"/>
  <c r="L175" i="6" a="1"/>
  <c r="L175" i="6" s="1"/>
  <c r="K175" i="6" a="1"/>
  <c r="K175" i="6" s="1"/>
  <c r="AI174" i="6" a="1"/>
  <c r="AI174" i="6" s="1"/>
  <c r="AH174" i="6" a="1"/>
  <c r="AH174" i="6" s="1"/>
  <c r="AG174" i="6"/>
  <c r="AG174" i="6" a="1"/>
  <c r="AF174" i="6" a="1"/>
  <c r="AF174" i="6" s="1"/>
  <c r="AE174" i="6" a="1"/>
  <c r="AE174" i="6" s="1"/>
  <c r="AD174" i="6" a="1"/>
  <c r="AD174" i="6" s="1"/>
  <c r="AC174" i="6" a="1"/>
  <c r="AC174" i="6" s="1"/>
  <c r="AB174" i="6" a="1"/>
  <c r="AB174" i="6" s="1"/>
  <c r="AA174" i="6" a="1"/>
  <c r="AA174" i="6" s="1"/>
  <c r="Z174" i="6" a="1"/>
  <c r="Z174" i="6" s="1"/>
  <c r="Y174" i="6"/>
  <c r="Y174" i="6" a="1"/>
  <c r="X174" i="6" a="1"/>
  <c r="X174" i="6" s="1"/>
  <c r="W174" i="6" a="1"/>
  <c r="W174" i="6" s="1"/>
  <c r="V174" i="6" a="1"/>
  <c r="V174" i="6" s="1"/>
  <c r="U174" i="6"/>
  <c r="U174" i="6" a="1"/>
  <c r="T174" i="6" a="1"/>
  <c r="T174" i="6" s="1"/>
  <c r="S174" i="6" a="1"/>
  <c r="S174" i="6" s="1"/>
  <c r="R174" i="6" a="1"/>
  <c r="R174" i="6" s="1"/>
  <c r="Q174" i="6"/>
  <c r="Q174" i="6" a="1"/>
  <c r="P174" i="6" a="1"/>
  <c r="P174" i="6" s="1"/>
  <c r="O174" i="6" a="1"/>
  <c r="O174" i="6" s="1"/>
  <c r="N174" i="6" a="1"/>
  <c r="N174" i="6" s="1"/>
  <c r="M174" i="6" a="1"/>
  <c r="M174" i="6" s="1"/>
  <c r="L174" i="6" a="1"/>
  <c r="L174" i="6" s="1"/>
  <c r="K174" i="6" a="1"/>
  <c r="K174" i="6" s="1"/>
  <c r="AI173" i="6" a="1"/>
  <c r="AI173" i="6" s="1"/>
  <c r="AH173" i="6" a="1"/>
  <c r="AH173" i="6" s="1"/>
  <c r="AG173" i="6"/>
  <c r="AG173" i="6" a="1"/>
  <c r="AF173" i="6" a="1"/>
  <c r="AF173" i="6" s="1"/>
  <c r="AE173" i="6" a="1"/>
  <c r="AE173" i="6" s="1"/>
  <c r="AD173" i="6" a="1"/>
  <c r="AD173" i="6" s="1"/>
  <c r="AC173" i="6"/>
  <c r="AC173" i="6" a="1"/>
  <c r="AB173" i="6" a="1"/>
  <c r="AB173" i="6" s="1"/>
  <c r="AA173" i="6" a="1"/>
  <c r="AA173" i="6" s="1"/>
  <c r="Z173" i="6" a="1"/>
  <c r="Z173" i="6" s="1"/>
  <c r="Y173" i="6" a="1"/>
  <c r="Y173" i="6" s="1"/>
  <c r="X173" i="6" a="1"/>
  <c r="X173" i="6" s="1"/>
  <c r="W173" i="6" a="1"/>
  <c r="W173" i="6" s="1"/>
  <c r="V173" i="6" a="1"/>
  <c r="V173" i="6" s="1"/>
  <c r="U173" i="6"/>
  <c r="U173" i="6" a="1"/>
  <c r="T173" i="6" a="1"/>
  <c r="T173" i="6" s="1"/>
  <c r="S173" i="6" a="1"/>
  <c r="S173" i="6" s="1"/>
  <c r="R173" i="6" a="1"/>
  <c r="R173" i="6" s="1"/>
  <c r="Q173" i="6"/>
  <c r="Q173" i="6" a="1"/>
  <c r="P173" i="6" a="1"/>
  <c r="P173" i="6" s="1"/>
  <c r="O173" i="6" a="1"/>
  <c r="O173" i="6" s="1"/>
  <c r="N173" i="6" a="1"/>
  <c r="N173" i="6" s="1"/>
  <c r="M173" i="6"/>
  <c r="M173" i="6" a="1"/>
  <c r="L173" i="6" a="1"/>
  <c r="L173" i="6" s="1"/>
  <c r="K173" i="6" a="1"/>
  <c r="K173" i="6" s="1"/>
  <c r="AI172" i="6" a="1"/>
  <c r="AI172" i="6" s="1"/>
  <c r="AH172" i="6" a="1"/>
  <c r="AH172" i="6" s="1"/>
  <c r="AG172" i="6"/>
  <c r="AG172" i="6" a="1"/>
  <c r="AF172" i="6" a="1"/>
  <c r="AF172" i="6" s="1"/>
  <c r="AE172" i="6" a="1"/>
  <c r="AE172" i="6" s="1"/>
  <c r="AD172" i="6" a="1"/>
  <c r="AD172" i="6" s="1"/>
  <c r="AC172" i="6"/>
  <c r="AC172" i="6" a="1"/>
  <c r="AB172" i="6" a="1"/>
  <c r="AB172" i="6" s="1"/>
  <c r="AA172" i="6" a="1"/>
  <c r="AA172" i="6" s="1"/>
  <c r="Z172" i="6" a="1"/>
  <c r="Z172" i="6" s="1"/>
  <c r="Y172" i="6"/>
  <c r="Y172" i="6" a="1"/>
  <c r="X172" i="6" a="1"/>
  <c r="X172" i="6" s="1"/>
  <c r="W172" i="6" a="1"/>
  <c r="W172" i="6" s="1"/>
  <c r="V172" i="6" a="1"/>
  <c r="V172" i="6" s="1"/>
  <c r="U172" i="6" a="1"/>
  <c r="U172" i="6" s="1"/>
  <c r="T172" i="6" a="1"/>
  <c r="T172" i="6" s="1"/>
  <c r="S172" i="6" a="1"/>
  <c r="S172" i="6" s="1"/>
  <c r="R172" i="6" a="1"/>
  <c r="R172" i="6" s="1"/>
  <c r="Q172" i="6"/>
  <c r="Q172" i="6" a="1"/>
  <c r="P172" i="6" a="1"/>
  <c r="P172" i="6" s="1"/>
  <c r="O172" i="6" a="1"/>
  <c r="O172" i="6" s="1"/>
  <c r="N172" i="6" a="1"/>
  <c r="N172" i="6" s="1"/>
  <c r="M172" i="6"/>
  <c r="M172" i="6" a="1"/>
  <c r="L172" i="6" a="1"/>
  <c r="L172" i="6" s="1"/>
  <c r="K172" i="6" a="1"/>
  <c r="K172" i="6" s="1"/>
  <c r="AI171" i="6" a="1"/>
  <c r="AI171" i="6" s="1"/>
  <c r="AH171" i="6" a="1"/>
  <c r="AH171" i="6" s="1"/>
  <c r="AG171" i="6" a="1"/>
  <c r="AG171" i="6" s="1"/>
  <c r="AF171" i="6" a="1"/>
  <c r="AF171" i="6" s="1"/>
  <c r="AE171" i="6" a="1"/>
  <c r="AE171" i="6" s="1"/>
  <c r="AD171" i="6" a="1"/>
  <c r="AD171" i="6" s="1"/>
  <c r="AC171" i="6"/>
  <c r="AC171" i="6" a="1"/>
  <c r="AB171" i="6" a="1"/>
  <c r="AB171" i="6" s="1"/>
  <c r="AA171" i="6" a="1"/>
  <c r="AA171" i="6" s="1"/>
  <c r="Z171" i="6" a="1"/>
  <c r="Z171" i="6" s="1"/>
  <c r="Y171" i="6"/>
  <c r="Y171" i="6" a="1"/>
  <c r="X171" i="6" a="1"/>
  <c r="X171" i="6" s="1"/>
  <c r="W171" i="6" a="1"/>
  <c r="W171" i="6" s="1"/>
  <c r="V171" i="6" a="1"/>
  <c r="V171" i="6" s="1"/>
  <c r="U171" i="6"/>
  <c r="U171" i="6" a="1"/>
  <c r="T171" i="6" a="1"/>
  <c r="T171" i="6" s="1"/>
  <c r="S171" i="6" a="1"/>
  <c r="S171" i="6" s="1"/>
  <c r="R171" i="6" a="1"/>
  <c r="R171" i="6" s="1"/>
  <c r="Q171" i="6" a="1"/>
  <c r="Q171" i="6" s="1"/>
  <c r="P171" i="6" a="1"/>
  <c r="P171" i="6" s="1"/>
  <c r="O171" i="6" a="1"/>
  <c r="O171" i="6" s="1"/>
  <c r="N171" i="6" a="1"/>
  <c r="N171" i="6" s="1"/>
  <c r="M171" i="6"/>
  <c r="M171" i="6" a="1"/>
  <c r="L171" i="6" a="1"/>
  <c r="L171" i="6" s="1"/>
  <c r="K171" i="6" a="1"/>
  <c r="K171" i="6" s="1"/>
  <c r="AI170" i="6" a="1"/>
  <c r="AI170" i="6" s="1"/>
  <c r="AH170" i="6" a="1"/>
  <c r="AH170" i="6" s="1"/>
  <c r="AG170" i="6"/>
  <c r="AG170" i="6" a="1"/>
  <c r="AF170" i="6" a="1"/>
  <c r="AF170" i="6" s="1"/>
  <c r="AE170" i="6" a="1"/>
  <c r="AE170" i="6" s="1"/>
  <c r="AD170" i="6" a="1"/>
  <c r="AD170" i="6" s="1"/>
  <c r="AC170" i="6" a="1"/>
  <c r="AC170" i="6" s="1"/>
  <c r="AB170" i="6" a="1"/>
  <c r="AB170" i="6" s="1"/>
  <c r="AA170" i="6" a="1"/>
  <c r="AA170" i="6" s="1"/>
  <c r="Z170" i="6" a="1"/>
  <c r="Z170" i="6" s="1"/>
  <c r="Y170" i="6"/>
  <c r="Y170" i="6" a="1"/>
  <c r="X170" i="6" a="1"/>
  <c r="X170" i="6" s="1"/>
  <c r="W170" i="6" a="1"/>
  <c r="W170" i="6" s="1"/>
  <c r="V170" i="6" a="1"/>
  <c r="V170" i="6" s="1"/>
  <c r="U170" i="6"/>
  <c r="U170" i="6" a="1"/>
  <c r="T170" i="6" a="1"/>
  <c r="T170" i="6" s="1"/>
  <c r="S170" i="6" a="1"/>
  <c r="S170" i="6" s="1"/>
  <c r="R170" i="6" a="1"/>
  <c r="R170" i="6" s="1"/>
  <c r="Q170" i="6"/>
  <c r="Q170" i="6" a="1"/>
  <c r="P170" i="6" a="1"/>
  <c r="P170" i="6" s="1"/>
  <c r="O170" i="6" a="1"/>
  <c r="O170" i="6" s="1"/>
  <c r="N170" i="6" a="1"/>
  <c r="N170" i="6" s="1"/>
  <c r="M170" i="6" a="1"/>
  <c r="M170" i="6" s="1"/>
  <c r="L170" i="6" a="1"/>
  <c r="L170" i="6" s="1"/>
  <c r="K170" i="6" a="1"/>
  <c r="K170" i="6" s="1"/>
  <c r="AI169" i="6" a="1"/>
  <c r="AI169" i="6" s="1"/>
  <c r="AH169" i="6" a="1"/>
  <c r="AH169" i="6" s="1"/>
  <c r="AG169" i="6"/>
  <c r="AG169" i="6" a="1"/>
  <c r="AF169" i="6" a="1"/>
  <c r="AF169" i="6" s="1"/>
  <c r="AE169" i="6" a="1"/>
  <c r="AE169" i="6" s="1"/>
  <c r="AD169" i="6" a="1"/>
  <c r="AD169" i="6" s="1"/>
  <c r="AC169" i="6"/>
  <c r="AC169" i="6" a="1"/>
  <c r="AB169" i="6" a="1"/>
  <c r="AB169" i="6" s="1"/>
  <c r="AA169" i="6" a="1"/>
  <c r="AA169" i="6" s="1"/>
  <c r="Z169" i="6" a="1"/>
  <c r="Z169" i="6" s="1"/>
  <c r="Y169" i="6" a="1"/>
  <c r="Y169" i="6" s="1"/>
  <c r="X169" i="6" a="1"/>
  <c r="X169" i="6" s="1"/>
  <c r="W169" i="6" a="1"/>
  <c r="W169" i="6" s="1"/>
  <c r="V169" i="6" a="1"/>
  <c r="V169" i="6" s="1"/>
  <c r="U169" i="6"/>
  <c r="U169" i="6" a="1"/>
  <c r="T169" i="6" a="1"/>
  <c r="T169" i="6" s="1"/>
  <c r="S169" i="6" a="1"/>
  <c r="S169" i="6" s="1"/>
  <c r="R169" i="6" a="1"/>
  <c r="R169" i="6" s="1"/>
  <c r="Q169" i="6"/>
  <c r="Q169" i="6" a="1"/>
  <c r="P169" i="6" a="1"/>
  <c r="P169" i="6" s="1"/>
  <c r="O169" i="6" a="1"/>
  <c r="O169" i="6" s="1"/>
  <c r="N169" i="6" a="1"/>
  <c r="N169" i="6" s="1"/>
  <c r="M169" i="6"/>
  <c r="M169" i="6" a="1"/>
  <c r="L169" i="6" a="1"/>
  <c r="L169" i="6" s="1"/>
  <c r="K169" i="6" a="1"/>
  <c r="K169" i="6" s="1"/>
  <c r="AI168" i="6" a="1"/>
  <c r="AI168" i="6" s="1"/>
  <c r="AH168" i="6" a="1"/>
  <c r="AH168" i="6" s="1"/>
  <c r="AG168" i="6"/>
  <c r="AG168" i="6" a="1"/>
  <c r="AF168" i="6" a="1"/>
  <c r="AF168" i="6" s="1"/>
  <c r="AE168" i="6" a="1"/>
  <c r="AE168" i="6" s="1"/>
  <c r="AD168" i="6" a="1"/>
  <c r="AD168" i="6" s="1"/>
  <c r="AC168" i="6"/>
  <c r="AC168" i="6" a="1"/>
  <c r="AB168" i="6" a="1"/>
  <c r="AB168" i="6" s="1"/>
  <c r="AA168" i="6" a="1"/>
  <c r="AA168" i="6" s="1"/>
  <c r="Z168" i="6" a="1"/>
  <c r="Z168" i="6" s="1"/>
  <c r="Y168" i="6"/>
  <c r="Y168" i="6" a="1"/>
  <c r="X168" i="6" a="1"/>
  <c r="X168" i="6" s="1"/>
  <c r="W168" i="6" a="1"/>
  <c r="W168" i="6" s="1"/>
  <c r="V168" i="6" a="1"/>
  <c r="V168" i="6" s="1"/>
  <c r="U168" i="6" a="1"/>
  <c r="U168" i="6" s="1"/>
  <c r="T168" i="6" a="1"/>
  <c r="T168" i="6" s="1"/>
  <c r="S168" i="6" a="1"/>
  <c r="S168" i="6" s="1"/>
  <c r="R168" i="6" a="1"/>
  <c r="R168" i="6" s="1"/>
  <c r="Q168" i="6"/>
  <c r="Q168" i="6" a="1"/>
  <c r="P168" i="6" a="1"/>
  <c r="P168" i="6" s="1"/>
  <c r="O168" i="6" a="1"/>
  <c r="O168" i="6" s="1"/>
  <c r="N168" i="6" a="1"/>
  <c r="N168" i="6" s="1"/>
  <c r="M168" i="6"/>
  <c r="M168" i="6" a="1"/>
  <c r="L168" i="6" a="1"/>
  <c r="L168" i="6" s="1"/>
  <c r="K168" i="6" a="1"/>
  <c r="K168" i="6" s="1"/>
  <c r="AI167" i="6" a="1"/>
  <c r="AI167" i="6" s="1"/>
  <c r="AH167" i="6" a="1"/>
  <c r="AH167" i="6" s="1"/>
  <c r="AG167" i="6" a="1"/>
  <c r="AG167" i="6" s="1"/>
  <c r="AF167" i="6" a="1"/>
  <c r="AF167" i="6" s="1"/>
  <c r="AE167" i="6" a="1"/>
  <c r="AE167" i="6" s="1"/>
  <c r="AD167" i="6" a="1"/>
  <c r="AD167" i="6" s="1"/>
  <c r="AC167" i="6"/>
  <c r="AC167" i="6" a="1"/>
  <c r="AB167" i="6" a="1"/>
  <c r="AB167" i="6" s="1"/>
  <c r="AA167" i="6" a="1"/>
  <c r="AA167" i="6" s="1"/>
  <c r="Z167" i="6" a="1"/>
  <c r="Z167" i="6" s="1"/>
  <c r="Y167" i="6"/>
  <c r="Y167" i="6" a="1"/>
  <c r="X167" i="6" a="1"/>
  <c r="X167" i="6" s="1"/>
  <c r="W167" i="6" a="1"/>
  <c r="W167" i="6" s="1"/>
  <c r="V167" i="6" a="1"/>
  <c r="V167" i="6" s="1"/>
  <c r="U167" i="6"/>
  <c r="U167" i="6" a="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c r="AC166" i="6" a="1"/>
  <c r="AB166" i="6" a="1"/>
  <c r="AB166" i="6" s="1"/>
  <c r="AA166" i="6" a="1"/>
  <c r="AA166" i="6" s="1"/>
  <c r="Z166" i="6" a="1"/>
  <c r="Z166" i="6" s="1"/>
  <c r="Y166" i="6" a="1"/>
  <c r="Y166" i="6" s="1"/>
  <c r="X166" i="6" a="1"/>
  <c r="X166" i="6" s="1"/>
  <c r="W166" i="6" a="1"/>
  <c r="W166" i="6" s="1"/>
  <c r="V166" i="6" a="1"/>
  <c r="V166" i="6" s="1"/>
  <c r="U166" i="6"/>
  <c r="U166" i="6" a="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c r="AG165" i="6" a="1"/>
  <c r="AF165" i="6" a="1"/>
  <c r="AF165" i="6" s="1"/>
  <c r="AE165" i="6" a="1"/>
  <c r="AE165" i="6" s="1"/>
  <c r="AD165" i="6" a="1"/>
  <c r="AD165" i="6" s="1"/>
  <c r="AC165" i="6"/>
  <c r="AC165" i="6" a="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c r="Q165" i="6" a="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c r="AC164" i="6" a="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c r="AG163" i="6" a="1"/>
  <c r="AF163" i="6" a="1"/>
  <c r="AF163" i="6" s="1"/>
  <c r="AE163" i="6" a="1"/>
  <c r="AE163" i="6" s="1"/>
  <c r="AD163" i="6" a="1"/>
  <c r="AD163" i="6" s="1"/>
  <c r="AC163" i="6" a="1"/>
  <c r="AC163" i="6" s="1"/>
  <c r="AB163" i="6" a="1"/>
  <c r="AB163" i="6" s="1"/>
  <c r="AA163" i="6" a="1"/>
  <c r="AA163" i="6" s="1"/>
  <c r="Z163" i="6" a="1"/>
  <c r="Z163" i="6" s="1"/>
  <c r="Y163" i="6"/>
  <c r="Y163" i="6" a="1"/>
  <c r="X163" i="6" a="1"/>
  <c r="X163" i="6" s="1"/>
  <c r="W163" i="6" a="1"/>
  <c r="W163" i="6" s="1"/>
  <c r="V163" i="6" a="1"/>
  <c r="V163" i="6" s="1"/>
  <c r="U163" i="6"/>
  <c r="U163" i="6" a="1"/>
  <c r="T163" i="6" a="1"/>
  <c r="T163" i="6" s="1"/>
  <c r="S163" i="6" a="1"/>
  <c r="S163" i="6" s="1"/>
  <c r="R163" i="6" a="1"/>
  <c r="R163" i="6" s="1"/>
  <c r="Q163" i="6"/>
  <c r="Q163" i="6" a="1"/>
  <c r="P163" i="6" a="1"/>
  <c r="P163" i="6" s="1"/>
  <c r="O163" i="6" a="1"/>
  <c r="O163" i="6" s="1"/>
  <c r="N163" i="6" a="1"/>
  <c r="N163" i="6" s="1"/>
  <c r="M163" i="6" a="1"/>
  <c r="M163" i="6" s="1"/>
  <c r="L163" i="6" a="1"/>
  <c r="L163" i="6" s="1"/>
  <c r="K163" i="6" a="1"/>
  <c r="K163" i="6" s="1"/>
  <c r="AI162" i="6" a="1"/>
  <c r="AI162" i="6" s="1"/>
  <c r="AH162" i="6" a="1"/>
  <c r="AH162" i="6" s="1"/>
  <c r="AG162" i="6"/>
  <c r="AG162" i="6" a="1"/>
  <c r="AF162" i="6" a="1"/>
  <c r="AF162" i="6" s="1"/>
  <c r="AE162" i="6" a="1"/>
  <c r="AE162" i="6" s="1"/>
  <c r="AD162" i="6" a="1"/>
  <c r="AD162" i="6" s="1"/>
  <c r="AC162" i="6"/>
  <c r="AC162" i="6" a="1"/>
  <c r="AB162" i="6" a="1"/>
  <c r="AB162" i="6" s="1"/>
  <c r="AA162" i="6" a="1"/>
  <c r="AA162" i="6" s="1"/>
  <c r="Z162" i="6" a="1"/>
  <c r="Z162" i="6" s="1"/>
  <c r="Y162" i="6" a="1"/>
  <c r="Y162" i="6" s="1"/>
  <c r="X162" i="6" a="1"/>
  <c r="X162" i="6" s="1"/>
  <c r="W162" i="6" a="1"/>
  <c r="W162" i="6" s="1"/>
  <c r="V162" i="6" a="1"/>
  <c r="V162" i="6" s="1"/>
  <c r="U162" i="6"/>
  <c r="U162" i="6" a="1"/>
  <c r="T162" i="6" a="1"/>
  <c r="T162" i="6" s="1"/>
  <c r="S162" i="6" a="1"/>
  <c r="S162" i="6" s="1"/>
  <c r="R162" i="6" a="1"/>
  <c r="R162" i="6" s="1"/>
  <c r="Q162" i="6"/>
  <c r="Q162" i="6" a="1"/>
  <c r="P162" i="6" a="1"/>
  <c r="P162" i="6" s="1"/>
  <c r="O162" i="6" a="1"/>
  <c r="O162" i="6" s="1"/>
  <c r="N162" i="6" a="1"/>
  <c r="N162" i="6" s="1"/>
  <c r="M162" i="6"/>
  <c r="M162" i="6" a="1"/>
  <c r="L162" i="6" a="1"/>
  <c r="L162" i="6" s="1"/>
  <c r="K162" i="6" a="1"/>
  <c r="K162" i="6" s="1"/>
  <c r="AI161" i="6" a="1"/>
  <c r="AI161" i="6" s="1"/>
  <c r="AH161" i="6" a="1"/>
  <c r="AH161" i="6" s="1"/>
  <c r="AG161" i="6"/>
  <c r="AG161" i="6" a="1"/>
  <c r="AF161" i="6" a="1"/>
  <c r="AF161" i="6" s="1"/>
  <c r="AE161" i="6" a="1"/>
  <c r="AE161" i="6" s="1"/>
  <c r="AD161" i="6" a="1"/>
  <c r="AD161" i="6" s="1"/>
  <c r="AC161" i="6"/>
  <c r="AC161" i="6" a="1"/>
  <c r="AB161" i="6" a="1"/>
  <c r="AB161" i="6" s="1"/>
  <c r="AA161" i="6" a="1"/>
  <c r="AA161" i="6" s="1"/>
  <c r="Z161" i="6" a="1"/>
  <c r="Z161" i="6" s="1"/>
  <c r="Y161" i="6"/>
  <c r="Y161" i="6" a="1"/>
  <c r="X161" i="6" a="1"/>
  <c r="X161" i="6" s="1"/>
  <c r="W161" i="6" a="1"/>
  <c r="W161" i="6" s="1"/>
  <c r="V161" i="6" a="1"/>
  <c r="V161" i="6" s="1"/>
  <c r="U161" i="6" a="1"/>
  <c r="U161" i="6" s="1"/>
  <c r="T161" i="6" a="1"/>
  <c r="T161" i="6" s="1"/>
  <c r="S161" i="6" a="1"/>
  <c r="S161" i="6" s="1"/>
  <c r="R161" i="6" a="1"/>
  <c r="R161" i="6" s="1"/>
  <c r="Q161" i="6"/>
  <c r="Q161" i="6" a="1"/>
  <c r="P161" i="6" a="1"/>
  <c r="P161" i="6" s="1"/>
  <c r="O161" i="6" a="1"/>
  <c r="O161" i="6" s="1"/>
  <c r="N161" i="6" a="1"/>
  <c r="N161" i="6" s="1"/>
  <c r="M161" i="6"/>
  <c r="M161" i="6" a="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c r="U160" i="6" a="1"/>
  <c r="T160" i="6" a="1"/>
  <c r="T160" i="6" s="1"/>
  <c r="S160" i="6" a="1"/>
  <c r="S160" i="6" s="1"/>
  <c r="R160" i="6" a="1"/>
  <c r="R160" i="6" s="1"/>
  <c r="Q160" i="6"/>
  <c r="Q160" i="6" a="1"/>
  <c r="P160" i="6" a="1"/>
  <c r="P160" i="6" s="1"/>
  <c r="O160" i="6" a="1"/>
  <c r="O160" i="6" s="1"/>
  <c r="N160" i="6" a="1"/>
  <c r="N160" i="6" s="1"/>
  <c r="M160" i="6"/>
  <c r="M160" i="6" a="1"/>
  <c r="L160" i="6" a="1"/>
  <c r="L160" i="6" s="1"/>
  <c r="K160" i="6" a="1"/>
  <c r="K160" i="6" s="1"/>
  <c r="AI159" i="6" a="1"/>
  <c r="AI159" i="6" s="1"/>
  <c r="AH159" i="6" a="1"/>
  <c r="AH159" i="6" s="1"/>
  <c r="AG159" i="6"/>
  <c r="AG159" i="6" a="1"/>
  <c r="AF159" i="6" a="1"/>
  <c r="AF159" i="6" s="1"/>
  <c r="AE159" i="6" a="1"/>
  <c r="AE159" i="6" s="1"/>
  <c r="AD159" i="6" a="1"/>
  <c r="AD159" i="6" s="1"/>
  <c r="AC159" i="6"/>
  <c r="AC159" i="6" a="1"/>
  <c r="AB159" i="6" a="1"/>
  <c r="AB159" i="6" s="1"/>
  <c r="AA159" i="6" a="1"/>
  <c r="AA159" i="6" s="1"/>
  <c r="Z159" i="6" a="1"/>
  <c r="Z159" i="6" s="1"/>
  <c r="Y159" i="6"/>
  <c r="Y159" i="6" a="1"/>
  <c r="X159" i="6" a="1"/>
  <c r="X159" i="6" s="1"/>
  <c r="W159" i="6" a="1"/>
  <c r="W159" i="6" s="1"/>
  <c r="V159" i="6" a="1"/>
  <c r="V159" i="6" s="1"/>
  <c r="U159" i="6" a="1"/>
  <c r="U159" i="6" s="1"/>
  <c r="T159" i="6" a="1"/>
  <c r="T159" i="6" s="1"/>
  <c r="S159" i="6" a="1"/>
  <c r="S159" i="6" s="1"/>
  <c r="R159" i="6" a="1"/>
  <c r="R159" i="6" s="1"/>
  <c r="Q159" i="6"/>
  <c r="Q159" i="6" a="1"/>
  <c r="P159" i="6" a="1"/>
  <c r="P159" i="6" s="1"/>
  <c r="O159" i="6" a="1"/>
  <c r="O159" i="6" s="1"/>
  <c r="N159" i="6" a="1"/>
  <c r="N159" i="6" s="1"/>
  <c r="M159" i="6"/>
  <c r="M159" i="6" a="1"/>
  <c r="L159" i="6" a="1"/>
  <c r="L159" i="6" s="1"/>
  <c r="K159" i="6" a="1"/>
  <c r="K159" i="6" s="1"/>
  <c r="AI158" i="6" a="1"/>
  <c r="AI158" i="6" s="1"/>
  <c r="AH158" i="6" a="1"/>
  <c r="AH158" i="6" s="1"/>
  <c r="AG158" i="6" a="1"/>
  <c r="AG158" i="6" s="1"/>
  <c r="AF158" i="6" a="1"/>
  <c r="AF158" i="6" s="1"/>
  <c r="AE158" i="6" a="1"/>
  <c r="AE158" i="6" s="1"/>
  <c r="AD158" i="6" a="1"/>
  <c r="AD158" i="6" s="1"/>
  <c r="AC158" i="6"/>
  <c r="AC158" i="6" a="1"/>
  <c r="AB158" i="6" a="1"/>
  <c r="AB158" i="6" s="1"/>
  <c r="AA158" i="6" a="1"/>
  <c r="AA158" i="6" s="1"/>
  <c r="Z158" i="6" a="1"/>
  <c r="Z158" i="6" s="1"/>
  <c r="Y158" i="6"/>
  <c r="Y158" i="6" a="1"/>
  <c r="X158" i="6" a="1"/>
  <c r="X158" i="6" s="1"/>
  <c r="W158" i="6" a="1"/>
  <c r="W158" i="6" s="1"/>
  <c r="V158" i="6" a="1"/>
  <c r="V158" i="6" s="1"/>
  <c r="U158" i="6"/>
  <c r="U158" i="6" a="1"/>
  <c r="T158" i="6" a="1"/>
  <c r="T158" i="6" s="1"/>
  <c r="S158" i="6" a="1"/>
  <c r="S158" i="6" s="1"/>
  <c r="R158" i="6" a="1"/>
  <c r="R158" i="6" s="1"/>
  <c r="Q158" i="6" a="1"/>
  <c r="Q158" i="6" s="1"/>
  <c r="P158" i="6" a="1"/>
  <c r="P158" i="6" s="1"/>
  <c r="O158" i="6" a="1"/>
  <c r="O158" i="6" s="1"/>
  <c r="N158" i="6" a="1"/>
  <c r="N158" i="6" s="1"/>
  <c r="M158" i="6"/>
  <c r="M158" i="6" a="1"/>
  <c r="L158" i="6" a="1"/>
  <c r="L158" i="6" s="1"/>
  <c r="K158" i="6" a="1"/>
  <c r="K158" i="6" s="1"/>
  <c r="AI157" i="6" a="1"/>
  <c r="AI157" i="6" s="1"/>
  <c r="AH157" i="6" a="1"/>
  <c r="AH157" i="6" s="1"/>
  <c r="AG157" i="6"/>
  <c r="AG157" i="6" a="1"/>
  <c r="AF157" i="6" a="1"/>
  <c r="AF157" i="6" s="1"/>
  <c r="AE157" i="6" a="1"/>
  <c r="AE157" i="6" s="1"/>
  <c r="AD157" i="6" a="1"/>
  <c r="AD157" i="6" s="1"/>
  <c r="AC157" i="6" a="1"/>
  <c r="AC157" i="6" s="1"/>
  <c r="AB157" i="6" a="1"/>
  <c r="AB157" i="6" s="1"/>
  <c r="AA157" i="6" a="1"/>
  <c r="AA157" i="6" s="1"/>
  <c r="Z157" i="6" a="1"/>
  <c r="Z157" i="6" s="1"/>
  <c r="Y157" i="6"/>
  <c r="Y157" i="6" a="1"/>
  <c r="X157" i="6" a="1"/>
  <c r="X157" i="6" s="1"/>
  <c r="W157" i="6" a="1"/>
  <c r="W157" i="6" s="1"/>
  <c r="V157" i="6" a="1"/>
  <c r="V157" i="6" s="1"/>
  <c r="U157" i="6"/>
  <c r="U157" i="6" a="1"/>
  <c r="T157" i="6" a="1"/>
  <c r="T157" i="6" s="1"/>
  <c r="S157" i="6" a="1"/>
  <c r="S157" i="6" s="1"/>
  <c r="R157" i="6" a="1"/>
  <c r="R157" i="6" s="1"/>
  <c r="Q157" i="6"/>
  <c r="Q157" i="6" a="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c r="AC156" i="6" a="1"/>
  <c r="AB156" i="6" a="1"/>
  <c r="AB156" i="6" s="1"/>
  <c r="AA156" i="6" a="1"/>
  <c r="AA156" i="6" s="1"/>
  <c r="Z156" i="6" a="1"/>
  <c r="Z156" i="6" s="1"/>
  <c r="Y156" i="6" a="1"/>
  <c r="Y156" i="6" s="1"/>
  <c r="X156" i="6" a="1"/>
  <c r="X156" i="6" s="1"/>
  <c r="W156" i="6" a="1"/>
  <c r="W156" i="6" s="1"/>
  <c r="V156" i="6" a="1"/>
  <c r="V156" i="6" s="1"/>
  <c r="U156" i="6"/>
  <c r="U156" i="6" a="1"/>
  <c r="T156" i="6" a="1"/>
  <c r="T156" i="6" s="1"/>
  <c r="S156" i="6" a="1"/>
  <c r="S156" i="6" s="1"/>
  <c r="R156" i="6" a="1"/>
  <c r="R156" i="6" s="1"/>
  <c r="Q156" i="6" a="1"/>
  <c r="Q156" i="6" s="1"/>
  <c r="P156" i="6" a="1"/>
  <c r="P156" i="6" s="1"/>
  <c r="O156" i="6" a="1"/>
  <c r="O156" i="6" s="1"/>
  <c r="N156" i="6" a="1"/>
  <c r="N156" i="6" s="1"/>
  <c r="M156" i="6"/>
  <c r="M156" i="6" a="1"/>
  <c r="L156" i="6" a="1"/>
  <c r="L156" i="6" s="1"/>
  <c r="K156" i="6" a="1"/>
  <c r="K156" i="6" s="1"/>
  <c r="AI155" i="6" a="1"/>
  <c r="AI155" i="6" s="1"/>
  <c r="AH155" i="6" a="1"/>
  <c r="AH155" i="6" s="1"/>
  <c r="AG155" i="6"/>
  <c r="AG155" i="6" a="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J78" i="5"/>
  <c r="B12" i="5" s="1"/>
  <c r="I78" i="5"/>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D43" i="5" s="1"/>
  <c r="B49" i="5"/>
  <c r="M44" i="5"/>
  <c r="L44" i="5"/>
  <c r="K44" i="5"/>
  <c r="I44" i="5"/>
  <c r="H44" i="5"/>
  <c r="G44" i="5"/>
  <c r="F44" i="5"/>
  <c r="E44" i="5"/>
  <c r="D44" i="5"/>
  <c r="B44" i="5"/>
  <c r="M43" i="5"/>
  <c r="L43" i="5"/>
  <c r="K43" i="5"/>
  <c r="I43" i="5"/>
  <c r="H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J41" i="5" s="1"/>
  <c r="H28" i="5"/>
  <c r="G28" i="5"/>
  <c r="F28" i="5"/>
  <c r="E28" i="5"/>
  <c r="D28" i="5"/>
  <c r="B28" i="5"/>
  <c r="M27" i="5"/>
  <c r="L27" i="5"/>
  <c r="K27" i="5"/>
  <c r="I27" i="5"/>
  <c r="J40" i="5" s="1"/>
  <c r="H27" i="5"/>
  <c r="B34" i="5" s="1"/>
  <c r="G27" i="5"/>
  <c r="F27" i="5"/>
  <c r="E27" i="5"/>
  <c r="D27" i="5"/>
  <c r="B27" i="5"/>
  <c r="B17" i="5"/>
  <c r="B10" i="5"/>
  <c r="P120" i="4"/>
  <c r="N98" i="4"/>
  <c r="N94" i="4"/>
  <c r="N90" i="4"/>
  <c r="N68" i="4"/>
  <c r="N63" i="4"/>
  <c r="N59" i="4"/>
  <c r="N55" i="4"/>
  <c r="N21" i="4"/>
  <c r="N17" i="4"/>
  <c r="N13" i="4"/>
  <c r="P62" i="3"/>
  <c r="P41" i="2"/>
  <c r="AD34" i="14" l="1"/>
  <c r="AF67" i="14"/>
  <c r="AI74" i="14"/>
  <c r="AI23" i="14"/>
  <c r="AI21" i="14"/>
  <c r="AH20" i="14"/>
  <c r="AI86" i="14"/>
  <c r="AI78" i="14"/>
  <c r="AI70" i="14"/>
  <c r="AH45" i="14"/>
  <c r="AH44" i="14"/>
  <c r="AH43" i="14"/>
  <c r="AH42" i="14"/>
  <c r="AH41" i="14"/>
  <c r="AH40" i="14"/>
  <c r="AH39" i="14"/>
  <c r="AH38" i="14"/>
  <c r="AH37" i="14"/>
  <c r="AH36" i="14"/>
  <c r="AH35" i="14"/>
  <c r="AD18" i="14"/>
  <c r="AD19" i="14"/>
  <c r="AI20" i="14"/>
  <c r="AG21" i="14"/>
  <c r="AG22" i="14"/>
  <c r="AG23" i="14"/>
  <c r="AG24" i="14"/>
  <c r="AH25" i="14"/>
  <c r="AD27" i="14"/>
  <c r="AG28" i="14"/>
  <c r="AH29" i="14"/>
  <c r="AD31" i="14"/>
  <c r="AG32" i="14"/>
  <c r="AH33" i="14"/>
  <c r="AD35" i="14"/>
  <c r="AG38" i="14"/>
  <c r="AG42" i="14"/>
  <c r="AI46" i="14"/>
  <c r="AF47" i="14"/>
  <c r="AI54" i="14"/>
  <c r="AF55" i="14"/>
  <c r="AI62" i="14"/>
  <c r="AF63" i="14"/>
  <c r="AG18" i="14"/>
  <c r="AE19" i="14"/>
  <c r="AH22" i="14"/>
  <c r="AH24" i="14"/>
  <c r="AD26" i="14"/>
  <c r="AG27" i="14"/>
  <c r="AH28" i="14"/>
  <c r="AD30" i="14"/>
  <c r="AG31" i="14"/>
  <c r="AH32" i="14"/>
  <c r="AG35" i="14"/>
  <c r="AG39" i="14"/>
  <c r="AG43" i="14"/>
  <c r="AI48" i="14"/>
  <c r="AF49" i="14"/>
  <c r="AI56" i="14"/>
  <c r="AF57" i="14"/>
  <c r="AI64" i="14"/>
  <c r="AF65" i="14"/>
  <c r="AF69" i="14"/>
  <c r="AG70" i="14"/>
  <c r="AG71" i="14"/>
  <c r="AI72" i="14"/>
  <c r="AF77" i="14"/>
  <c r="AG78" i="14"/>
  <c r="AG79" i="14"/>
  <c r="AI80" i="14"/>
  <c r="AF85" i="14"/>
  <c r="AG86" i="14"/>
  <c r="AG87" i="14"/>
  <c r="AI88"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E93" i="14"/>
  <c r="AE91" i="14"/>
  <c r="AE94" i="14"/>
  <c r="AE92" i="14"/>
  <c r="AE90" i="14"/>
  <c r="AE86" i="14"/>
  <c r="AE85" i="14"/>
  <c r="AE78" i="14"/>
  <c r="AE77" i="14"/>
  <c r="AE70" i="14"/>
  <c r="AE69" i="14"/>
  <c r="AE67" i="14"/>
  <c r="AE65" i="14"/>
  <c r="AE63" i="14"/>
  <c r="AE61" i="14"/>
  <c r="AE59" i="14"/>
  <c r="AE57" i="14"/>
  <c r="AE55" i="14"/>
  <c r="AE53" i="14"/>
  <c r="AE51" i="14"/>
  <c r="AE49" i="14"/>
  <c r="AE47" i="14"/>
  <c r="AE23" i="14"/>
  <c r="AE21" i="14"/>
  <c r="AD20" i="14"/>
  <c r="AE88" i="14"/>
  <c r="AE87" i="14"/>
  <c r="AE80" i="14"/>
  <c r="AE79" i="14"/>
  <c r="AE72" i="14"/>
  <c r="AE71"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18" i="14"/>
  <c r="AE89" i="14"/>
  <c r="AE82" i="14"/>
  <c r="AE81" i="14"/>
  <c r="AE74" i="14"/>
  <c r="AE73" i="14"/>
  <c r="AE66" i="14"/>
  <c r="AE64" i="14"/>
  <c r="AE62" i="14"/>
  <c r="AE60" i="14"/>
  <c r="AE58" i="14"/>
  <c r="AE56" i="14"/>
  <c r="AE54" i="14"/>
  <c r="AE52" i="14"/>
  <c r="AE50" i="14"/>
  <c r="AE48" i="14"/>
  <c r="AE46" i="14"/>
  <c r="AD45" i="14"/>
  <c r="AD44" i="14"/>
  <c r="AD43" i="14"/>
  <c r="AD42" i="14"/>
  <c r="AD41" i="14"/>
  <c r="AD40" i="14"/>
  <c r="AD39" i="14"/>
  <c r="AD38" i="14"/>
  <c r="AD37" i="14"/>
  <c r="AD36" i="14"/>
  <c r="AH18" i="14"/>
  <c r="AH19" i="14"/>
  <c r="AE20" i="14"/>
  <c r="AD25" i="14"/>
  <c r="AG26" i="14"/>
  <c r="AH27" i="14"/>
  <c r="AD29" i="14"/>
  <c r="AG30" i="14"/>
  <c r="AH31" i="14"/>
  <c r="AD33" i="14"/>
  <c r="AG34" i="14"/>
  <c r="AG36" i="14"/>
  <c r="AG40" i="14"/>
  <c r="AG44" i="14"/>
  <c r="AI50" i="14"/>
  <c r="AF51" i="14"/>
  <c r="AI58" i="14"/>
  <c r="AF59" i="14"/>
  <c r="AI66" i="14"/>
  <c r="AE68" i="14"/>
  <c r="AE75" i="14"/>
  <c r="AE76" i="14"/>
  <c r="AE83" i="14"/>
  <c r="AE84" i="14"/>
  <c r="K2" i="14"/>
  <c r="AF93" i="14"/>
  <c r="AF91" i="14"/>
  <c r="AG94" i="14"/>
  <c r="AG92" i="14"/>
  <c r="AG90" i="14"/>
  <c r="AF94" i="14"/>
  <c r="AF92" i="14"/>
  <c r="AF90" i="14"/>
  <c r="AF88" i="14"/>
  <c r="AF86" i="14"/>
  <c r="AF84" i="14"/>
  <c r="AF82" i="14"/>
  <c r="AF80" i="14"/>
  <c r="AF78" i="14"/>
  <c r="AF76" i="14"/>
  <c r="AF74" i="14"/>
  <c r="AF72" i="14"/>
  <c r="AF70" i="14"/>
  <c r="AF68" i="14"/>
  <c r="AG93" i="14"/>
  <c r="AG91" i="14"/>
  <c r="AG89" i="14"/>
  <c r="AG88" i="14"/>
  <c r="AF87" i="14"/>
  <c r="AG81" i="14"/>
  <c r="AG80" i="14"/>
  <c r="AF79" i="14"/>
  <c r="AG73" i="14"/>
  <c r="AG72" i="14"/>
  <c r="AF71" i="14"/>
  <c r="AG66" i="14"/>
  <c r="AG64" i="14"/>
  <c r="AG62" i="14"/>
  <c r="AG60" i="14"/>
  <c r="AG58" i="14"/>
  <c r="AG56" i="14"/>
  <c r="AG54" i="14"/>
  <c r="AG52" i="14"/>
  <c r="AG50" i="14"/>
  <c r="AG48" i="14"/>
  <c r="AG46" i="14"/>
  <c r="AF45" i="14"/>
  <c r="AF44" i="14"/>
  <c r="AF43" i="14"/>
  <c r="AF42" i="14"/>
  <c r="AF41" i="14"/>
  <c r="AF40" i="14"/>
  <c r="AF39" i="14"/>
  <c r="AF38" i="14"/>
  <c r="AF37" i="14"/>
  <c r="AF36" i="14"/>
  <c r="AF35" i="14"/>
  <c r="AF34" i="14"/>
  <c r="AF33" i="14"/>
  <c r="AF32" i="14"/>
  <c r="AF31" i="14"/>
  <c r="AF30" i="14"/>
  <c r="AF29" i="14"/>
  <c r="AF28" i="14"/>
  <c r="AF27" i="14"/>
  <c r="AF26" i="14"/>
  <c r="AF25" i="14"/>
  <c r="AF24" i="14"/>
  <c r="AF22" i="14"/>
  <c r="AG19" i="14"/>
  <c r="AF18" i="14"/>
  <c r="AF89" i="14"/>
  <c r="AG83" i="14"/>
  <c r="AG82" i="14"/>
  <c r="AF81" i="14"/>
  <c r="AG75" i="14"/>
  <c r="AG74" i="14"/>
  <c r="AF73" i="14"/>
  <c r="AF66" i="14"/>
  <c r="AF64" i="14"/>
  <c r="AF62" i="14"/>
  <c r="AF60" i="14"/>
  <c r="AF58" i="14"/>
  <c r="AF56" i="14"/>
  <c r="AF54" i="14"/>
  <c r="AF52" i="14"/>
  <c r="AF50" i="14"/>
  <c r="AF48" i="14"/>
  <c r="AF46" i="14"/>
  <c r="AG20" i="14"/>
  <c r="AF19" i="14"/>
  <c r="AG85" i="14"/>
  <c r="AG84" i="14"/>
  <c r="AF83" i="14"/>
  <c r="AG77" i="14"/>
  <c r="AG76" i="14"/>
  <c r="AF75" i="14"/>
  <c r="AG69" i="14"/>
  <c r="AG68" i="14"/>
  <c r="AG67" i="14"/>
  <c r="AG65" i="14"/>
  <c r="AG63" i="14"/>
  <c r="AG61" i="14"/>
  <c r="AG59" i="14"/>
  <c r="AG57" i="14"/>
  <c r="AG55" i="14"/>
  <c r="AG53" i="14"/>
  <c r="AG51" i="14"/>
  <c r="AG49" i="14"/>
  <c r="AG47" i="14"/>
  <c r="AI19" i="14"/>
  <c r="AF20" i="14"/>
  <c r="AF21" i="14"/>
  <c r="AD22" i="14"/>
  <c r="AF23" i="14"/>
  <c r="AD24" i="14"/>
  <c r="AG25" i="14"/>
  <c r="AH26" i="14"/>
  <c r="AD28" i="14"/>
  <c r="AG29" i="14"/>
  <c r="AH30" i="14"/>
  <c r="AD32" i="14"/>
  <c r="AG33" i="14"/>
  <c r="AH34" i="14"/>
  <c r="AG37" i="14"/>
  <c r="AG41" i="14"/>
  <c r="AG45" i="14"/>
  <c r="AI52" i="14"/>
  <c r="AF53" i="14"/>
  <c r="AI60" i="14"/>
  <c r="AF61" i="14"/>
  <c r="O72" i="14"/>
  <c r="O80" i="14"/>
  <c r="O88" i="14"/>
  <c r="O94" i="14"/>
  <c r="O92" i="14"/>
  <c r="O90" i="14"/>
  <c r="O96" i="14"/>
  <c r="O95" i="14"/>
  <c r="O93" i="14"/>
  <c r="O91" i="14"/>
  <c r="O89" i="14"/>
  <c r="O87" i="14"/>
  <c r="O85" i="14"/>
  <c r="O83" i="14"/>
  <c r="O81" i="14"/>
  <c r="O79" i="14"/>
  <c r="O77" i="14"/>
  <c r="O75" i="14"/>
  <c r="O73" i="14"/>
  <c r="O71" i="14"/>
  <c r="O69" i="14"/>
  <c r="O6" i="14"/>
  <c r="O10" i="14"/>
  <c r="O14"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A98" i="14"/>
  <c r="AI94" i="14"/>
  <c r="AI92" i="14"/>
  <c r="AI90" i="14"/>
  <c r="AI93" i="14"/>
  <c r="AI91" i="14"/>
  <c r="AI89" i="14"/>
  <c r="AI87" i="14"/>
  <c r="AI85" i="14"/>
  <c r="AI83" i="14"/>
  <c r="AI81" i="14"/>
  <c r="AI79" i="14"/>
  <c r="AI77" i="14"/>
  <c r="AI75" i="14"/>
  <c r="AI73" i="14"/>
  <c r="AI71" i="14"/>
  <c r="AI69" i="14"/>
  <c r="AI18" i="14"/>
  <c r="O21"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O47" i="14"/>
  <c r="AI47" i="14"/>
  <c r="O49" i="14"/>
  <c r="AI49" i="14"/>
  <c r="O51" i="14"/>
  <c r="AI51" i="14"/>
  <c r="O53" i="14"/>
  <c r="AI53" i="14"/>
  <c r="O55" i="14"/>
  <c r="AI55" i="14"/>
  <c r="O57" i="14"/>
  <c r="AI57" i="14"/>
  <c r="O59" i="14"/>
  <c r="AI59" i="14"/>
  <c r="O61" i="14"/>
  <c r="AI61" i="14"/>
  <c r="O63" i="14"/>
  <c r="AI63" i="14"/>
  <c r="O65" i="14"/>
  <c r="AI65" i="14"/>
  <c r="O67" i="14"/>
  <c r="AI67" i="14"/>
  <c r="AI68" i="14"/>
  <c r="O70" i="14"/>
  <c r="AI76" i="14"/>
  <c r="O78" i="14"/>
  <c r="AI84" i="14"/>
  <c r="O86" i="14"/>
  <c r="O15" i="14"/>
  <c r="O20" i="14"/>
  <c r="O68" i="14"/>
  <c r="O76" i="14"/>
  <c r="AI82" i="14"/>
  <c r="O84"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F16" i="10"/>
  <c r="B27" i="10" s="1"/>
  <c r="F17" i="10"/>
  <c r="F13" i="10"/>
  <c r="B24" i="10" s="1"/>
  <c r="F14" i="10"/>
  <c r="B25" i="10" s="1"/>
  <c r="F15" i="10"/>
  <c r="B26" i="10" s="1"/>
  <c r="H14" i="10"/>
  <c r="I19" i="10"/>
  <c r="K14" i="10" s="1"/>
  <c r="H15" i="10"/>
  <c r="H16" i="10"/>
  <c r="H17" i="10"/>
  <c r="J17" i="10" s="1"/>
  <c r="H13" i="10"/>
  <c r="I13" i="10"/>
  <c r="E137" i="6"/>
  <c r="J2" i="6"/>
  <c r="P4" i="6" s="1"/>
  <c r="E143" i="6"/>
  <c r="E144" i="6"/>
  <c r="E146" i="6"/>
  <c r="E147" i="6"/>
  <c r="E148" i="6"/>
  <c r="E149" i="6"/>
  <c r="E150" i="6"/>
  <c r="E151" i="6"/>
  <c r="E152" i="6"/>
  <c r="E153" i="6"/>
  <c r="E154" i="6"/>
  <c r="E155" i="6"/>
  <c r="E156" i="6"/>
  <c r="H157" i="6"/>
  <c r="E158" i="6"/>
  <c r="H159" i="6"/>
  <c r="E160" i="6"/>
  <c r="H161" i="6"/>
  <c r="E162" i="6"/>
  <c r="H163" i="6"/>
  <c r="E164" i="6"/>
  <c r="H165" i="6"/>
  <c r="E166" i="6"/>
  <c r="H167" i="6"/>
  <c r="E168" i="6"/>
  <c r="H169" i="6"/>
  <c r="E170" i="6"/>
  <c r="H171" i="6"/>
  <c r="E172" i="6"/>
  <c r="H173" i="6"/>
  <c r="E174" i="6"/>
  <c r="H175" i="6"/>
  <c r="E176" i="6"/>
  <c r="H177" i="6"/>
  <c r="E178" i="6"/>
  <c r="H179" i="6"/>
  <c r="E180" i="6"/>
  <c r="H181" i="6"/>
  <c r="E182" i="6"/>
  <c r="H183" i="6"/>
  <c r="E184" i="6"/>
  <c r="H185" i="6"/>
  <c r="E186" i="6"/>
  <c r="H187" i="6"/>
  <c r="E188" i="6"/>
  <c r="H189" i="6"/>
  <c r="E190" i="6"/>
  <c r="H191" i="6"/>
  <c r="E192" i="6"/>
  <c r="H193" i="6"/>
  <c r="E194" i="6"/>
  <c r="H195" i="6"/>
  <c r="E196" i="6"/>
  <c r="H197" i="6"/>
  <c r="E198" i="6"/>
  <c r="H199" i="6"/>
  <c r="E200" i="6"/>
  <c r="H201" i="6"/>
  <c r="E202" i="6"/>
  <c r="H203"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E798" i="6"/>
  <c r="E797" i="6"/>
  <c r="E796" i="6"/>
  <c r="E795" i="6"/>
  <c r="E794" i="6"/>
  <c r="E793" i="6"/>
  <c r="E792" i="6"/>
  <c r="E791" i="6"/>
  <c r="E790" i="6"/>
  <c r="E789" i="6"/>
  <c r="E788" i="6"/>
  <c r="E787" i="6"/>
  <c r="E786" i="6"/>
  <c r="E785" i="6"/>
  <c r="E784" i="6"/>
  <c r="E783" i="6"/>
  <c r="E782" i="6"/>
  <c r="E781" i="6"/>
  <c r="E780" i="6"/>
  <c r="E779" i="6"/>
  <c r="E778" i="6"/>
  <c r="E804" i="6"/>
  <c r="E803" i="6"/>
  <c r="E801" i="6"/>
  <c r="E799" i="6"/>
  <c r="E777" i="6"/>
  <c r="E802" i="6"/>
  <c r="E800" i="6"/>
  <c r="E776" i="6"/>
  <c r="F775" i="6"/>
  <c r="F774" i="6"/>
  <c r="F773" i="6"/>
  <c r="F772" i="6"/>
  <c r="E775" i="6"/>
  <c r="F771" i="6"/>
  <c r="F770" i="6"/>
  <c r="F769" i="6"/>
  <c r="F768" i="6"/>
  <c r="F767" i="6"/>
  <c r="F766" i="6"/>
  <c r="F765" i="6"/>
  <c r="F764" i="6"/>
  <c r="F763" i="6"/>
  <c r="F762" i="6"/>
  <c r="F761" i="6"/>
  <c r="E774" i="6"/>
  <c r="E772" i="6"/>
  <c r="E773" i="6"/>
  <c r="E771" i="6"/>
  <c r="E770" i="6"/>
  <c r="E769" i="6"/>
  <c r="E768" i="6"/>
  <c r="E767" i="6"/>
  <c r="E766" i="6"/>
  <c r="E765" i="6"/>
  <c r="E764" i="6"/>
  <c r="E763" i="6"/>
  <c r="E762" i="6"/>
  <c r="E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E748" i="6"/>
  <c r="E747" i="6"/>
  <c r="E760" i="6"/>
  <c r="E758" i="6"/>
  <c r="E756" i="6"/>
  <c r="E754" i="6"/>
  <c r="E752" i="6"/>
  <c r="E750" i="6"/>
  <c r="F724" i="6"/>
  <c r="F723" i="6"/>
  <c r="F722" i="6"/>
  <c r="F721" i="6"/>
  <c r="F720" i="6"/>
  <c r="F719" i="6"/>
  <c r="F718" i="6"/>
  <c r="F717" i="6"/>
  <c r="F716" i="6"/>
  <c r="F715" i="6"/>
  <c r="F714" i="6"/>
  <c r="F713" i="6"/>
  <c r="F712" i="6"/>
  <c r="F711" i="6"/>
  <c r="F710" i="6"/>
  <c r="F709" i="6"/>
  <c r="F708" i="6"/>
  <c r="F707" i="6"/>
  <c r="F706" i="6"/>
  <c r="F705" i="6"/>
  <c r="F704" i="6"/>
  <c r="F703" i="6"/>
  <c r="F702" i="6"/>
  <c r="F701" i="6"/>
  <c r="E724" i="6"/>
  <c r="E759" i="6"/>
  <c r="E757" i="6"/>
  <c r="E755" i="6"/>
  <c r="E753" i="6"/>
  <c r="E751" i="6"/>
  <c r="E749" i="6"/>
  <c r="E746" i="6"/>
  <c r="E745" i="6"/>
  <c r="E744" i="6"/>
  <c r="E743" i="6"/>
  <c r="E742" i="6"/>
  <c r="E741" i="6"/>
  <c r="E740" i="6"/>
  <c r="E739" i="6"/>
  <c r="E738" i="6"/>
  <c r="E737" i="6"/>
  <c r="E736" i="6"/>
  <c r="E735" i="6"/>
  <c r="E734" i="6"/>
  <c r="E733" i="6"/>
  <c r="E732" i="6"/>
  <c r="E731" i="6"/>
  <c r="E730" i="6"/>
  <c r="E729" i="6"/>
  <c r="E728" i="6"/>
  <c r="E727" i="6"/>
  <c r="E726" i="6"/>
  <c r="E725" i="6"/>
  <c r="E723" i="6"/>
  <c r="E722" i="6"/>
  <c r="E721" i="6"/>
  <c r="E720" i="6"/>
  <c r="E719" i="6"/>
  <c r="E718" i="6"/>
  <c r="E717" i="6"/>
  <c r="E716" i="6"/>
  <c r="E715" i="6"/>
  <c r="E714" i="6"/>
  <c r="E713" i="6"/>
  <c r="E712" i="6"/>
  <c r="E711" i="6"/>
  <c r="E710" i="6"/>
  <c r="E709" i="6"/>
  <c r="E708" i="6"/>
  <c r="E707" i="6"/>
  <c r="E706" i="6"/>
  <c r="E705" i="6"/>
  <c r="E704" i="6"/>
  <c r="E703" i="6"/>
  <c r="E702" i="6"/>
  <c r="E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3" i="6"/>
  <c r="E661" i="6"/>
  <c r="E659" i="6"/>
  <c r="E657" i="6"/>
  <c r="E655" i="6"/>
  <c r="F653" i="6"/>
  <c r="F652" i="6"/>
  <c r="F651" i="6"/>
  <c r="F650" i="6"/>
  <c r="F649" i="6"/>
  <c r="E653" i="6"/>
  <c r="E651" i="6"/>
  <c r="E649" i="6"/>
  <c r="F648" i="6"/>
  <c r="F647" i="6"/>
  <c r="F646" i="6"/>
  <c r="F645" i="6"/>
  <c r="F644" i="6"/>
  <c r="F643" i="6"/>
  <c r="F642" i="6"/>
  <c r="F641" i="6"/>
  <c r="F640" i="6"/>
  <c r="F639" i="6"/>
  <c r="F638" i="6"/>
  <c r="F637" i="6"/>
  <c r="F636" i="6"/>
  <c r="F635" i="6"/>
  <c r="F634" i="6"/>
  <c r="F633" i="6"/>
  <c r="F632" i="6"/>
  <c r="F631" i="6"/>
  <c r="F630" i="6"/>
  <c r="F629" i="6"/>
  <c r="E664" i="6"/>
  <c r="E662" i="6"/>
  <c r="E660" i="6"/>
  <c r="E658" i="6"/>
  <c r="E656" i="6"/>
  <c r="E654" i="6"/>
  <c r="E648" i="6"/>
  <c r="E646" i="6"/>
  <c r="E644" i="6"/>
  <c r="E642" i="6"/>
  <c r="E640" i="6"/>
  <c r="E638" i="6"/>
  <c r="E636" i="6"/>
  <c r="E634" i="6"/>
  <c r="E632" i="6"/>
  <c r="E630" i="6"/>
  <c r="E647" i="6"/>
  <c r="E645" i="6"/>
  <c r="E643" i="6"/>
  <c r="E641" i="6"/>
  <c r="E639" i="6"/>
  <c r="E637" i="6"/>
  <c r="E635" i="6"/>
  <c r="E633" i="6"/>
  <c r="E631" i="6"/>
  <c r="E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E652" i="6"/>
  <c r="E650" i="6"/>
  <c r="E628" i="6"/>
  <c r="E627" i="6"/>
  <c r="E626" i="6"/>
  <c r="E625" i="6"/>
  <c r="E624" i="6"/>
  <c r="E623" i="6"/>
  <c r="E580"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F580" i="6"/>
  <c r="F579" i="6"/>
  <c r="F578" i="6"/>
  <c r="F577" i="6"/>
  <c r="F576" i="6"/>
  <c r="F575" i="6"/>
  <c r="F574" i="6"/>
  <c r="F573" i="6"/>
  <c r="F572" i="6"/>
  <c r="E579" i="6"/>
  <c r="E578" i="6"/>
  <c r="E577" i="6"/>
  <c r="E576" i="6"/>
  <c r="E575" i="6"/>
  <c r="E574" i="6"/>
  <c r="E573" i="6"/>
  <c r="E572" i="6"/>
  <c r="E570" i="6"/>
  <c r="F571"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E571" i="6"/>
  <c r="E569" i="6"/>
  <c r="E568" i="6"/>
  <c r="E567" i="6"/>
  <c r="E566" i="6"/>
  <c r="E565" i="6"/>
  <c r="E564" i="6"/>
  <c r="E563" i="6"/>
  <c r="F570"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E562" i="6"/>
  <c r="E561" i="6"/>
  <c r="E560" i="6"/>
  <c r="E559" i="6"/>
  <c r="E558" i="6"/>
  <c r="E557" i="6"/>
  <c r="E556" i="6"/>
  <c r="E555" i="6"/>
  <c r="E554" i="6"/>
  <c r="E553" i="6"/>
  <c r="E552" i="6"/>
  <c r="E551" i="6"/>
  <c r="E550" i="6"/>
  <c r="E549" i="6"/>
  <c r="E548" i="6"/>
  <c r="E547" i="6"/>
  <c r="E546" i="6"/>
  <c r="E545" i="6"/>
  <c r="E544" i="6"/>
  <c r="E543" i="6"/>
  <c r="E542" i="6"/>
  <c r="E541" i="6"/>
  <c r="E540" i="6"/>
  <c r="E538" i="6"/>
  <c r="E536" i="6"/>
  <c r="E534" i="6"/>
  <c r="E532" i="6"/>
  <c r="E531" i="6"/>
  <c r="E530" i="6"/>
  <c r="E529" i="6"/>
  <c r="E528" i="6"/>
  <c r="E527" i="6"/>
  <c r="E526" i="6"/>
  <c r="E525" i="6"/>
  <c r="E524" i="6"/>
  <c r="E523" i="6"/>
  <c r="E539" i="6"/>
  <c r="E537" i="6"/>
  <c r="E535" i="6"/>
  <c r="E533"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E344" i="6"/>
  <c r="E343" i="6"/>
  <c r="E342" i="6"/>
  <c r="E341" i="6"/>
  <c r="E340" i="6"/>
  <c r="E339" i="6"/>
  <c r="E338" i="6"/>
  <c r="E337" i="6"/>
  <c r="E336" i="6"/>
  <c r="E335" i="6"/>
  <c r="E334" i="6"/>
  <c r="E333" i="6"/>
  <c r="E332" i="6"/>
  <c r="E331" i="6"/>
  <c r="E330" i="6"/>
  <c r="E329" i="6"/>
  <c r="E328" i="6"/>
  <c r="E327" i="6"/>
  <c r="J3" i="6"/>
  <c r="L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G156" i="6"/>
  <c r="G158" i="6"/>
  <c r="G160" i="6"/>
  <c r="G162" i="6"/>
  <c r="G164" i="6"/>
  <c r="G166" i="6"/>
  <c r="G168" i="6"/>
  <c r="G170" i="6"/>
  <c r="G172" i="6"/>
  <c r="G174" i="6"/>
  <c r="G176" i="6"/>
  <c r="G178" i="6"/>
  <c r="G180" i="6"/>
  <c r="G182" i="6"/>
  <c r="G184" i="6"/>
  <c r="G186" i="6"/>
  <c r="G188" i="6"/>
  <c r="G190" i="6"/>
  <c r="G192" i="6"/>
  <c r="G194" i="6"/>
  <c r="G196" i="6"/>
  <c r="G198" i="6"/>
  <c r="G200" i="6"/>
  <c r="G202" i="6"/>
  <c r="H804" i="6"/>
  <c r="H803" i="6"/>
  <c r="H802" i="6"/>
  <c r="H801" i="6"/>
  <c r="H800" i="6"/>
  <c r="H799" i="6"/>
  <c r="G798" i="6"/>
  <c r="G797" i="6"/>
  <c r="G804" i="6"/>
  <c r="G803" i="6"/>
  <c r="G802" i="6"/>
  <c r="G801" i="6"/>
  <c r="G800" i="6"/>
  <c r="G799" i="6"/>
  <c r="H796" i="6"/>
  <c r="H795" i="6"/>
  <c r="H794" i="6"/>
  <c r="H793" i="6"/>
  <c r="H792" i="6"/>
  <c r="H791" i="6"/>
  <c r="H790" i="6"/>
  <c r="H789" i="6"/>
  <c r="H788" i="6"/>
  <c r="H787" i="6"/>
  <c r="H797" i="6"/>
  <c r="G796" i="6"/>
  <c r="G795" i="6"/>
  <c r="G794" i="6"/>
  <c r="G793" i="6"/>
  <c r="G792" i="6"/>
  <c r="G791" i="6"/>
  <c r="G790" i="6"/>
  <c r="G789" i="6"/>
  <c r="G788" i="6"/>
  <c r="G787" i="6"/>
  <c r="G786" i="6"/>
  <c r="G785" i="6"/>
  <c r="G784" i="6"/>
  <c r="G783" i="6"/>
  <c r="G782" i="6"/>
  <c r="G781" i="6"/>
  <c r="G780" i="6"/>
  <c r="G779" i="6"/>
  <c r="G778" i="6"/>
  <c r="H798" i="6"/>
  <c r="H785" i="6"/>
  <c r="H781" i="6"/>
  <c r="H786" i="6"/>
  <c r="H782" i="6"/>
  <c r="H778" i="6"/>
  <c r="G777" i="6"/>
  <c r="G776" i="6"/>
  <c r="G775" i="6"/>
  <c r="G774" i="6"/>
  <c r="H783" i="6"/>
  <c r="H779" i="6"/>
  <c r="H780" i="6"/>
  <c r="H774" i="6"/>
  <c r="G772" i="6"/>
  <c r="H784" i="6"/>
  <c r="H777" i="6"/>
  <c r="H776" i="6"/>
  <c r="H773" i="6"/>
  <c r="G773" i="6"/>
  <c r="H771" i="6"/>
  <c r="H770" i="6"/>
  <c r="H769" i="6"/>
  <c r="H768" i="6"/>
  <c r="H767" i="6"/>
  <c r="H766" i="6"/>
  <c r="H765" i="6"/>
  <c r="H764" i="6"/>
  <c r="H763" i="6"/>
  <c r="H762" i="6"/>
  <c r="H761" i="6"/>
  <c r="H772" i="6"/>
  <c r="H760" i="6"/>
  <c r="H759" i="6"/>
  <c r="H758" i="6"/>
  <c r="H757" i="6"/>
  <c r="H756" i="6"/>
  <c r="H755" i="6"/>
  <c r="H754" i="6"/>
  <c r="H753" i="6"/>
  <c r="H752" i="6"/>
  <c r="H751" i="6"/>
  <c r="H750" i="6"/>
  <c r="G748" i="6"/>
  <c r="G770" i="6"/>
  <c r="G768" i="6"/>
  <c r="G766" i="6"/>
  <c r="G764" i="6"/>
  <c r="G762" i="6"/>
  <c r="H749" i="6"/>
  <c r="G760" i="6"/>
  <c r="G759" i="6"/>
  <c r="G758" i="6"/>
  <c r="G757" i="6"/>
  <c r="G756" i="6"/>
  <c r="G755" i="6"/>
  <c r="G754" i="6"/>
  <c r="G753" i="6"/>
  <c r="G752" i="6"/>
  <c r="G751" i="6"/>
  <c r="G750" i="6"/>
  <c r="G749" i="6"/>
  <c r="H747" i="6"/>
  <c r="H746" i="6"/>
  <c r="H745" i="6"/>
  <c r="H744" i="6"/>
  <c r="H743" i="6"/>
  <c r="H742" i="6"/>
  <c r="H741" i="6"/>
  <c r="H740" i="6"/>
  <c r="H739" i="6"/>
  <c r="H738" i="6"/>
  <c r="H737" i="6"/>
  <c r="H736" i="6"/>
  <c r="H735" i="6"/>
  <c r="H734" i="6"/>
  <c r="H733" i="6"/>
  <c r="H732" i="6"/>
  <c r="H731" i="6"/>
  <c r="H730" i="6"/>
  <c r="H729" i="6"/>
  <c r="H728" i="6"/>
  <c r="H727" i="6"/>
  <c r="H726" i="6"/>
  <c r="H725" i="6"/>
  <c r="G765" i="6"/>
  <c r="G767" i="6"/>
  <c r="G769" i="6"/>
  <c r="G761" i="6"/>
  <c r="G746" i="6"/>
  <c r="G745" i="6"/>
  <c r="G744" i="6"/>
  <c r="G743" i="6"/>
  <c r="G742" i="6"/>
  <c r="G741" i="6"/>
  <c r="G740" i="6"/>
  <c r="G739" i="6"/>
  <c r="G738" i="6"/>
  <c r="G737" i="6"/>
  <c r="G736" i="6"/>
  <c r="G735" i="6"/>
  <c r="G734" i="6"/>
  <c r="G733" i="6"/>
  <c r="G732" i="6"/>
  <c r="G731" i="6"/>
  <c r="G730" i="6"/>
  <c r="G729" i="6"/>
  <c r="G728" i="6"/>
  <c r="G727" i="6"/>
  <c r="G726" i="6"/>
  <c r="G725" i="6"/>
  <c r="H724" i="6"/>
  <c r="H723" i="6"/>
  <c r="H722" i="6"/>
  <c r="H721" i="6"/>
  <c r="H720" i="6"/>
  <c r="H719" i="6"/>
  <c r="H718" i="6"/>
  <c r="H717" i="6"/>
  <c r="H716" i="6"/>
  <c r="H715" i="6"/>
  <c r="H714" i="6"/>
  <c r="H713" i="6"/>
  <c r="H712" i="6"/>
  <c r="H711" i="6"/>
  <c r="H710" i="6"/>
  <c r="H709" i="6"/>
  <c r="H708" i="6"/>
  <c r="H707" i="6"/>
  <c r="H706" i="6"/>
  <c r="H705" i="6"/>
  <c r="H704" i="6"/>
  <c r="H703" i="6"/>
  <c r="H702" i="6"/>
  <c r="H701" i="6"/>
  <c r="H775" i="6"/>
  <c r="G771" i="6"/>
  <c r="G763" i="6"/>
  <c r="H748" i="6"/>
  <c r="G747" i="6"/>
  <c r="G724"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G696" i="6"/>
  <c r="G695" i="6"/>
  <c r="G694" i="6"/>
  <c r="G693" i="6"/>
  <c r="G692" i="6"/>
  <c r="G691" i="6"/>
  <c r="G690" i="6"/>
  <c r="G689" i="6"/>
  <c r="G688" i="6"/>
  <c r="G687" i="6"/>
  <c r="G686" i="6"/>
  <c r="G685" i="6"/>
  <c r="G684" i="6"/>
  <c r="G683" i="6"/>
  <c r="G682" i="6"/>
  <c r="G723" i="6"/>
  <c r="G721" i="6"/>
  <c r="G719" i="6"/>
  <c r="G717" i="6"/>
  <c r="G715" i="6"/>
  <c r="G713" i="6"/>
  <c r="G711" i="6"/>
  <c r="G709" i="6"/>
  <c r="G707" i="6"/>
  <c r="G705" i="6"/>
  <c r="G703" i="6"/>
  <c r="G701" i="6"/>
  <c r="G699" i="6"/>
  <c r="G697" i="6"/>
  <c r="H664" i="6"/>
  <c r="H662" i="6"/>
  <c r="H660" i="6"/>
  <c r="H658" i="6"/>
  <c r="H656" i="6"/>
  <c r="H654" i="6"/>
  <c r="G722" i="6"/>
  <c r="G720" i="6"/>
  <c r="G718" i="6"/>
  <c r="G716" i="6"/>
  <c r="G714" i="6"/>
  <c r="G712" i="6"/>
  <c r="G710" i="6"/>
  <c r="G708" i="6"/>
  <c r="G706" i="6"/>
  <c r="G704" i="6"/>
  <c r="G702" i="6"/>
  <c r="G700" i="6"/>
  <c r="G698" i="6"/>
  <c r="G680" i="6"/>
  <c r="G676" i="6"/>
  <c r="G672" i="6"/>
  <c r="G668" i="6"/>
  <c r="H663" i="6"/>
  <c r="H661" i="6"/>
  <c r="H659" i="6"/>
  <c r="H657" i="6"/>
  <c r="H655" i="6"/>
  <c r="G681" i="6"/>
  <c r="G677" i="6"/>
  <c r="G673" i="6"/>
  <c r="G669" i="6"/>
  <c r="G665" i="6"/>
  <c r="G663" i="6"/>
  <c r="G661" i="6"/>
  <c r="G659" i="6"/>
  <c r="G657" i="6"/>
  <c r="G655" i="6"/>
  <c r="H652" i="6"/>
  <c r="H650" i="6"/>
  <c r="G678" i="6"/>
  <c r="G674" i="6"/>
  <c r="G670" i="6"/>
  <c r="G666" i="6"/>
  <c r="G664" i="6"/>
  <c r="G662" i="6"/>
  <c r="G660" i="6"/>
  <c r="G658" i="6"/>
  <c r="G656" i="6"/>
  <c r="G654" i="6"/>
  <c r="G679" i="6"/>
  <c r="G675" i="6"/>
  <c r="G671" i="6"/>
  <c r="G667" i="6"/>
  <c r="H653" i="6"/>
  <c r="H651" i="6"/>
  <c r="H649" i="6"/>
  <c r="H647" i="6"/>
  <c r="H645" i="6"/>
  <c r="H643" i="6"/>
  <c r="H641" i="6"/>
  <c r="H639" i="6"/>
  <c r="H637" i="6"/>
  <c r="H635" i="6"/>
  <c r="H633" i="6"/>
  <c r="H631"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G651" i="6"/>
  <c r="G649" i="6"/>
  <c r="G647" i="6"/>
  <c r="G645" i="6"/>
  <c r="G643" i="6"/>
  <c r="G641" i="6"/>
  <c r="G639" i="6"/>
  <c r="G637" i="6"/>
  <c r="G635" i="6"/>
  <c r="G633" i="6"/>
  <c r="G631" i="6"/>
  <c r="G629" i="6"/>
  <c r="G628" i="6"/>
  <c r="G627" i="6"/>
  <c r="G626" i="6"/>
  <c r="G625" i="6"/>
  <c r="G653" i="6"/>
  <c r="G652" i="6"/>
  <c r="G650" i="6"/>
  <c r="H648" i="6"/>
  <c r="H646" i="6"/>
  <c r="H644" i="6"/>
  <c r="H642" i="6"/>
  <c r="H640" i="6"/>
  <c r="H638" i="6"/>
  <c r="H636" i="6"/>
  <c r="H634" i="6"/>
  <c r="H632" i="6"/>
  <c r="H630" i="6"/>
  <c r="G648" i="6"/>
  <c r="G646" i="6"/>
  <c r="G644" i="6"/>
  <c r="G642" i="6"/>
  <c r="G640" i="6"/>
  <c r="G638" i="6"/>
  <c r="G636" i="6"/>
  <c r="G634" i="6"/>
  <c r="G632" i="6"/>
  <c r="G630" i="6"/>
  <c r="G624" i="6"/>
  <c r="H580" i="6"/>
  <c r="H579" i="6"/>
  <c r="H578" i="6"/>
  <c r="H577" i="6"/>
  <c r="H576" i="6"/>
  <c r="H575" i="6"/>
  <c r="H574" i="6"/>
  <c r="H573" i="6"/>
  <c r="H572" i="6"/>
  <c r="H571" i="6"/>
  <c r="H570" i="6"/>
  <c r="H569"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623" i="6"/>
  <c r="G571" i="6"/>
  <c r="G569" i="6"/>
  <c r="G568" i="6"/>
  <c r="G567" i="6"/>
  <c r="G566" i="6"/>
  <c r="G565" i="6"/>
  <c r="G564" i="6"/>
  <c r="G563" i="6"/>
  <c r="G570" i="6"/>
  <c r="G579" i="6"/>
  <c r="G578" i="6"/>
  <c r="G577" i="6"/>
  <c r="G576" i="6"/>
  <c r="G575" i="6"/>
  <c r="G574" i="6"/>
  <c r="G573" i="6"/>
  <c r="G572"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G562" i="6"/>
  <c r="G561" i="6"/>
  <c r="G560" i="6"/>
  <c r="G559" i="6"/>
  <c r="G558" i="6"/>
  <c r="G557" i="6"/>
  <c r="G556" i="6"/>
  <c r="G555" i="6"/>
  <c r="G554" i="6"/>
  <c r="G553" i="6"/>
  <c r="G552" i="6"/>
  <c r="G551" i="6"/>
  <c r="G550" i="6"/>
  <c r="G549" i="6"/>
  <c r="G548" i="6"/>
  <c r="G547" i="6"/>
  <c r="G546" i="6"/>
  <c r="G545" i="6"/>
  <c r="G544" i="6"/>
  <c r="G543" i="6"/>
  <c r="G542" i="6"/>
  <c r="G541" i="6"/>
  <c r="G540" i="6"/>
  <c r="G538" i="6"/>
  <c r="G536" i="6"/>
  <c r="G534" i="6"/>
  <c r="G532" i="6"/>
  <c r="H539" i="6"/>
  <c r="H537" i="6"/>
  <c r="H535" i="6"/>
  <c r="H533" i="6"/>
  <c r="G539" i="6"/>
  <c r="G537" i="6"/>
  <c r="G535" i="6"/>
  <c r="G533"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540" i="6"/>
  <c r="H538" i="6"/>
  <c r="H536" i="6"/>
  <c r="H534" i="6"/>
  <c r="H532" i="6"/>
  <c r="G531" i="6"/>
  <c r="G530" i="6"/>
  <c r="G529" i="6"/>
  <c r="G528" i="6"/>
  <c r="G527" i="6"/>
  <c r="G526" i="6"/>
  <c r="G525" i="6"/>
  <c r="G524" i="6"/>
  <c r="G523" i="6"/>
  <c r="G522"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G438" i="6"/>
  <c r="G437" i="6"/>
  <c r="G436" i="6"/>
  <c r="G435" i="6"/>
  <c r="G434" i="6"/>
  <c r="G433" i="6"/>
  <c r="G432" i="6"/>
  <c r="G431"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0"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429" i="6"/>
  <c r="G141" i="6"/>
  <c r="G142" i="6"/>
  <c r="G143" i="6"/>
  <c r="G144" i="6"/>
  <c r="G145" i="6"/>
  <c r="G146" i="6"/>
  <c r="G147" i="6"/>
  <c r="G148" i="6"/>
  <c r="G149" i="6"/>
  <c r="G150" i="6"/>
  <c r="G151" i="6"/>
  <c r="G152" i="6"/>
  <c r="G153" i="6"/>
  <c r="G154" i="6"/>
  <c r="G155" i="6"/>
  <c r="H156" i="6"/>
  <c r="E157" i="6"/>
  <c r="H158" i="6"/>
  <c r="E159" i="6"/>
  <c r="H160" i="6"/>
  <c r="E161" i="6"/>
  <c r="H162" i="6"/>
  <c r="E163" i="6"/>
  <c r="H164" i="6"/>
  <c r="E165" i="6"/>
  <c r="H166" i="6"/>
  <c r="E167" i="6"/>
  <c r="H168" i="6"/>
  <c r="E169" i="6"/>
  <c r="H170" i="6"/>
  <c r="E171" i="6"/>
  <c r="H172" i="6"/>
  <c r="E173" i="6"/>
  <c r="H174" i="6"/>
  <c r="E175" i="6"/>
  <c r="H176" i="6"/>
  <c r="E177" i="6"/>
  <c r="H178" i="6"/>
  <c r="E179" i="6"/>
  <c r="H180" i="6"/>
  <c r="E181" i="6"/>
  <c r="H182" i="6"/>
  <c r="E183" i="6"/>
  <c r="H184" i="6"/>
  <c r="E185" i="6"/>
  <c r="H186" i="6"/>
  <c r="E187" i="6"/>
  <c r="H188" i="6"/>
  <c r="E189" i="6"/>
  <c r="H190" i="6"/>
  <c r="E191" i="6"/>
  <c r="H192" i="6"/>
  <c r="E193" i="6"/>
  <c r="H194" i="6"/>
  <c r="E195" i="6"/>
  <c r="H196" i="6"/>
  <c r="E197" i="6"/>
  <c r="H198" i="6"/>
  <c r="E199" i="6"/>
  <c r="H200" i="6"/>
  <c r="E201" i="6"/>
  <c r="H202" i="6"/>
  <c r="E203" i="6"/>
  <c r="H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G157" i="6"/>
  <c r="G159" i="6"/>
  <c r="G161" i="6"/>
  <c r="G163" i="6"/>
  <c r="G165" i="6"/>
  <c r="G167" i="6"/>
  <c r="G169" i="6"/>
  <c r="G171" i="6"/>
  <c r="G173" i="6"/>
  <c r="G175" i="6"/>
  <c r="G177" i="6"/>
  <c r="G179" i="6"/>
  <c r="G181" i="6"/>
  <c r="G183" i="6"/>
  <c r="G185" i="6"/>
  <c r="G187" i="6"/>
  <c r="G189" i="6"/>
  <c r="G191" i="6"/>
  <c r="G193" i="6"/>
  <c r="G195" i="6"/>
  <c r="G197" i="6"/>
  <c r="G199" i="6"/>
  <c r="G201" i="6"/>
  <c r="G203"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J29" i="5"/>
  <c r="J42" i="5"/>
  <c r="C55" i="5"/>
  <c r="B5" i="5" s="1"/>
  <c r="G43" i="5"/>
  <c r="J43" i="5"/>
  <c r="J30" i="5"/>
  <c r="B11" i="5"/>
  <c r="J27" i="5"/>
  <c r="J31" i="5"/>
  <c r="A34" i="5"/>
  <c r="B4" i="5" s="1"/>
  <c r="J76" i="5"/>
  <c r="B9" i="5" s="1"/>
  <c r="S2" i="14" l="1" a="1"/>
  <c r="S2" i="14" s="1"/>
  <c r="L2" i="14"/>
  <c r="M2" i="14" s="1"/>
  <c r="L14" i="14"/>
  <c r="M14" i="14" s="1"/>
  <c r="L67" i="14"/>
  <c r="M67" i="14" s="1"/>
  <c r="L47" i="14"/>
  <c r="M47" i="14" s="1"/>
  <c r="L21" i="14"/>
  <c r="M21" i="14" s="1"/>
  <c r="L71" i="14"/>
  <c r="M71" i="14" s="1"/>
  <c r="L57" i="14"/>
  <c r="M57" i="14" s="1"/>
  <c r="L7" i="14"/>
  <c r="M7" i="14" s="1"/>
  <c r="L17" i="14"/>
  <c r="M17" i="14" s="1"/>
  <c r="L25" i="14"/>
  <c r="M25" i="14" s="1"/>
  <c r="L29" i="14"/>
  <c r="M29" i="14" s="1"/>
  <c r="L33" i="14"/>
  <c r="M33" i="14" s="1"/>
  <c r="L37" i="14"/>
  <c r="M37" i="14" s="1"/>
  <c r="L41" i="14"/>
  <c r="M41" i="14" s="1"/>
  <c r="L45" i="14"/>
  <c r="M45" i="14" s="1"/>
  <c r="L52" i="14"/>
  <c r="M52" i="14" s="1"/>
  <c r="L60" i="14"/>
  <c r="M60" i="14" s="1"/>
  <c r="L89" i="14"/>
  <c r="M89" i="14" s="1"/>
  <c r="L74" i="14"/>
  <c r="M74" i="14" s="1"/>
  <c r="L82" i="14"/>
  <c r="M82" i="14" s="1"/>
  <c r="L90" i="14"/>
  <c r="M90" i="14" s="1"/>
  <c r="L91" i="14"/>
  <c r="M91" i="14" s="1"/>
  <c r="L55" i="14"/>
  <c r="M55" i="14" s="1"/>
  <c r="L53" i="14"/>
  <c r="M53" i="14" s="1"/>
  <c r="L51" i="14"/>
  <c r="M51" i="14" s="1"/>
  <c r="L79" i="14"/>
  <c r="M79" i="14" s="1"/>
  <c r="L65" i="14"/>
  <c r="M65" i="14" s="1"/>
  <c r="L6" i="14"/>
  <c r="M6" i="14" s="1"/>
  <c r="L85" i="14"/>
  <c r="M85" i="14" s="1"/>
  <c r="L4" i="14"/>
  <c r="M4" i="14" s="1"/>
  <c r="L12" i="14"/>
  <c r="M12" i="14" s="1"/>
  <c r="L19" i="14"/>
  <c r="M19" i="14" s="1"/>
  <c r="L26" i="14"/>
  <c r="M26" i="14" s="1"/>
  <c r="L30" i="14"/>
  <c r="M30" i="14" s="1"/>
  <c r="L34" i="14"/>
  <c r="M34" i="14" s="1"/>
  <c r="L38" i="14"/>
  <c r="M38" i="14" s="1"/>
  <c r="L42" i="14"/>
  <c r="M42" i="14" s="1"/>
  <c r="L46" i="14"/>
  <c r="M46" i="14" s="1"/>
  <c r="L54" i="14"/>
  <c r="M54" i="14" s="1"/>
  <c r="L62" i="14"/>
  <c r="M62" i="14" s="1"/>
  <c r="L83" i="14"/>
  <c r="M83" i="14" s="1"/>
  <c r="L18" i="14"/>
  <c r="M18" i="14" s="1"/>
  <c r="L24" i="14"/>
  <c r="M24" i="14" s="1"/>
  <c r="L81" i="14"/>
  <c r="M81" i="14" s="1"/>
  <c r="L68" i="14"/>
  <c r="M68" i="14" s="1"/>
  <c r="L76" i="14"/>
  <c r="M76" i="14" s="1"/>
  <c r="L84" i="14"/>
  <c r="M84" i="14" s="1"/>
  <c r="L92" i="14"/>
  <c r="M92" i="14" s="1"/>
  <c r="L93" i="14"/>
  <c r="M93" i="14" s="1"/>
  <c r="L63" i="14"/>
  <c r="M63" i="14" s="1"/>
  <c r="L20" i="14"/>
  <c r="M20" i="14" s="1"/>
  <c r="L13" i="14"/>
  <c r="M13" i="14" s="1"/>
  <c r="L3" i="14"/>
  <c r="M3" i="14" s="1"/>
  <c r="L61" i="14"/>
  <c r="M61" i="14" s="1"/>
  <c r="L15" i="14"/>
  <c r="M15" i="14" s="1"/>
  <c r="L9" i="14"/>
  <c r="M9" i="14" s="1"/>
  <c r="L59" i="14"/>
  <c r="M59" i="14" s="1"/>
  <c r="L11" i="14"/>
  <c r="M11" i="14" s="1"/>
  <c r="L87" i="14"/>
  <c r="M87" i="14" s="1"/>
  <c r="L77" i="14"/>
  <c r="M77" i="14" s="1"/>
  <c r="L27" i="14"/>
  <c r="M27" i="14" s="1"/>
  <c r="L31" i="14"/>
  <c r="M31" i="14" s="1"/>
  <c r="L35" i="14"/>
  <c r="M35" i="14" s="1"/>
  <c r="L39" i="14"/>
  <c r="M39" i="14" s="1"/>
  <c r="L43" i="14"/>
  <c r="M43" i="14" s="1"/>
  <c r="L48" i="14"/>
  <c r="M48" i="14" s="1"/>
  <c r="L56" i="14"/>
  <c r="M56" i="14" s="1"/>
  <c r="L64" i="14"/>
  <c r="M64" i="14" s="1"/>
  <c r="L75" i="14"/>
  <c r="M75" i="14" s="1"/>
  <c r="L73" i="14"/>
  <c r="M73" i="14" s="1"/>
  <c r="L70" i="14"/>
  <c r="M70" i="14" s="1"/>
  <c r="L78" i="14"/>
  <c r="M78" i="14" s="1"/>
  <c r="L86" i="14"/>
  <c r="M86" i="14" s="1"/>
  <c r="L94" i="14"/>
  <c r="M94" i="14" s="1"/>
  <c r="L95" i="14"/>
  <c r="M95" i="14" s="1"/>
  <c r="L10" i="14"/>
  <c r="M10" i="14" s="1"/>
  <c r="L5" i="14"/>
  <c r="M5" i="14" s="1"/>
  <c r="L49" i="14"/>
  <c r="M49" i="14" s="1"/>
  <c r="L69" i="14"/>
  <c r="M69" i="14" s="1"/>
  <c r="L8" i="14"/>
  <c r="M8" i="14" s="1"/>
  <c r="L16" i="14"/>
  <c r="M16" i="14" s="1"/>
  <c r="L23" i="14"/>
  <c r="M23" i="14" s="1"/>
  <c r="L28" i="14"/>
  <c r="M28" i="14" s="1"/>
  <c r="L32" i="14"/>
  <c r="M32" i="14" s="1"/>
  <c r="L36" i="14"/>
  <c r="M36" i="14" s="1"/>
  <c r="L40" i="14"/>
  <c r="M40" i="14" s="1"/>
  <c r="L44" i="14"/>
  <c r="M44" i="14" s="1"/>
  <c r="L50" i="14"/>
  <c r="M50" i="14" s="1"/>
  <c r="L58" i="14"/>
  <c r="M58" i="14" s="1"/>
  <c r="L66" i="14"/>
  <c r="M66" i="14" s="1"/>
  <c r="L22" i="14"/>
  <c r="M22" i="14" s="1"/>
  <c r="L72" i="14"/>
  <c r="M72" i="14" s="1"/>
  <c r="L80" i="14"/>
  <c r="M80" i="14" s="1"/>
  <c r="L88" i="14"/>
  <c r="M88" i="14" s="1"/>
  <c r="L96" i="14"/>
  <c r="M96" i="14" s="1"/>
  <c r="L97" i="14"/>
  <c r="M97" i="14" s="1"/>
  <c r="K49" i="11"/>
  <c r="K44" i="11"/>
  <c r="P44" i="11" s="1"/>
  <c r="K42" i="11"/>
  <c r="P42" i="11" s="1"/>
  <c r="K47" i="11"/>
  <c r="P47" i="11" s="1"/>
  <c r="K43" i="11"/>
  <c r="P43" i="11" s="1"/>
  <c r="K23" i="11"/>
  <c r="P23" i="11" s="1"/>
  <c r="K41" i="11"/>
  <c r="P41" i="11" s="1"/>
  <c r="K28" i="11"/>
  <c r="P28" i="11" s="1"/>
  <c r="K35" i="11"/>
  <c r="P35" i="11" s="1"/>
  <c r="J23" i="11"/>
  <c r="J49" i="11"/>
  <c r="F44" i="11"/>
  <c r="J44" i="11" s="1"/>
  <c r="F40" i="11"/>
  <c r="K40" i="11" s="1"/>
  <c r="P40" i="11" s="1"/>
  <c r="F34" i="11"/>
  <c r="K34" i="11" s="1"/>
  <c r="P34" i="11" s="1"/>
  <c r="F28" i="11"/>
  <c r="J28" i="11" s="1"/>
  <c r="F24" i="11"/>
  <c r="K24" i="11" s="1"/>
  <c r="P24" i="11" s="1"/>
  <c r="F18" i="11"/>
  <c r="K18" i="11" s="1"/>
  <c r="P18" i="11" s="1"/>
  <c r="F14" i="11"/>
  <c r="K14" i="11" s="1"/>
  <c r="P14" i="11" s="1"/>
  <c r="F49" i="11"/>
  <c r="F43" i="11"/>
  <c r="J43" i="11" s="1"/>
  <c r="F39" i="11"/>
  <c r="K39" i="11" s="1"/>
  <c r="P39" i="11" s="1"/>
  <c r="F33" i="11"/>
  <c r="K33" i="11" s="1"/>
  <c r="P33" i="11" s="1"/>
  <c r="F27" i="11"/>
  <c r="K27" i="11" s="1"/>
  <c r="P27" i="11" s="1"/>
  <c r="F23" i="11"/>
  <c r="F17" i="11"/>
  <c r="J17" i="11" s="1"/>
  <c r="F48" i="11"/>
  <c r="K48" i="11" s="1"/>
  <c r="P48" i="11" s="1"/>
  <c r="F42" i="11"/>
  <c r="F38" i="11"/>
  <c r="K38" i="11" s="1"/>
  <c r="P38" i="11" s="1"/>
  <c r="F32" i="11"/>
  <c r="J32" i="11" s="1"/>
  <c r="F26" i="11"/>
  <c r="K26" i="11" s="1"/>
  <c r="P26" i="11" s="1"/>
  <c r="F22" i="11"/>
  <c r="K22" i="11" s="1"/>
  <c r="P22" i="11" s="1"/>
  <c r="F16" i="11"/>
  <c r="K16" i="11" s="1"/>
  <c r="P16" i="11" s="1"/>
  <c r="F47" i="11"/>
  <c r="J47" i="11" s="1"/>
  <c r="F41" i="11"/>
  <c r="J41" i="11" s="1"/>
  <c r="F35" i="11"/>
  <c r="J35" i="11" s="1"/>
  <c r="F31" i="11"/>
  <c r="K31" i="11" s="1"/>
  <c r="P31" i="11" s="1"/>
  <c r="F25" i="11"/>
  <c r="J25" i="11" s="1"/>
  <c r="F21" i="11"/>
  <c r="J21" i="11" s="1"/>
  <c r="F15" i="11"/>
  <c r="K15" i="11" s="1"/>
  <c r="P15" i="11" s="1"/>
  <c r="J14" i="11"/>
  <c r="J34" i="11"/>
  <c r="J22" i="11"/>
  <c r="J42" i="11"/>
  <c r="K13" i="10"/>
  <c r="J16" i="10"/>
  <c r="D27" i="10"/>
  <c r="C27" i="10" s="1"/>
  <c r="K15" i="10"/>
  <c r="K17" i="10"/>
  <c r="D26" i="10"/>
  <c r="C26" i="10" s="1"/>
  <c r="J15" i="10"/>
  <c r="J13" i="10"/>
  <c r="D24" i="10"/>
  <c r="C24" i="10" s="1"/>
  <c r="K16" i="10"/>
  <c r="J14" i="10"/>
  <c r="D25" i="10"/>
  <c r="C25" i="10" s="1"/>
  <c r="J324" i="6"/>
  <c r="J320" i="6"/>
  <c r="J316" i="6"/>
  <c r="J312" i="6"/>
  <c r="J308" i="6"/>
  <c r="J304" i="6"/>
  <c r="J300" i="6"/>
  <c r="J296" i="6"/>
  <c r="J292" i="6"/>
  <c r="J288" i="6"/>
  <c r="J284" i="6"/>
  <c r="J280" i="6"/>
  <c r="J276" i="6"/>
  <c r="J272" i="6"/>
  <c r="J268" i="6"/>
  <c r="J264" i="6"/>
  <c r="J260" i="6"/>
  <c r="J256" i="6"/>
  <c r="J252" i="6"/>
  <c r="J248" i="6"/>
  <c r="J244" i="6"/>
  <c r="J240" i="6"/>
  <c r="J236" i="6"/>
  <c r="J232" i="6"/>
  <c r="J228" i="6"/>
  <c r="J224" i="6"/>
  <c r="J220" i="6"/>
  <c r="J216" i="6"/>
  <c r="J212" i="6"/>
  <c r="J208" i="6"/>
  <c r="J329" i="6"/>
  <c r="J333" i="6"/>
  <c r="J337" i="6"/>
  <c r="J341" i="6"/>
  <c r="J348" i="6"/>
  <c r="J352" i="6"/>
  <c r="J356" i="6"/>
  <c r="J360" i="6"/>
  <c r="J364" i="6"/>
  <c r="J368" i="6"/>
  <c r="J372" i="6"/>
  <c r="J376" i="6"/>
  <c r="J380" i="6"/>
  <c r="J384" i="6"/>
  <c r="J388" i="6"/>
  <c r="J392" i="6"/>
  <c r="J396" i="6"/>
  <c r="J400" i="6"/>
  <c r="J404" i="6"/>
  <c r="J408" i="6"/>
  <c r="J412" i="6"/>
  <c r="J416" i="6"/>
  <c r="J420" i="6"/>
  <c r="J424" i="6"/>
  <c r="J428" i="6"/>
  <c r="J432" i="6"/>
  <c r="J436" i="6"/>
  <c r="J440" i="6"/>
  <c r="J444" i="6"/>
  <c r="J448" i="6"/>
  <c r="J452" i="6"/>
  <c r="J456" i="6"/>
  <c r="J460" i="6"/>
  <c r="J464" i="6"/>
  <c r="J468" i="6"/>
  <c r="J472" i="6"/>
  <c r="J476" i="6"/>
  <c r="J480" i="6"/>
  <c r="J484" i="6"/>
  <c r="J488" i="6"/>
  <c r="J492" i="6"/>
  <c r="J496" i="6"/>
  <c r="J500" i="6"/>
  <c r="J504" i="6"/>
  <c r="J508" i="6"/>
  <c r="J512" i="6"/>
  <c r="J516" i="6"/>
  <c r="J520" i="6"/>
  <c r="J539" i="6"/>
  <c r="J526" i="6"/>
  <c r="J530" i="6"/>
  <c r="J536" i="6"/>
  <c r="J542" i="6"/>
  <c r="J546" i="6"/>
  <c r="J550" i="6"/>
  <c r="J554" i="6"/>
  <c r="J558" i="6"/>
  <c r="J562" i="6"/>
  <c r="J564" i="6"/>
  <c r="J568" i="6"/>
  <c r="J573" i="6"/>
  <c r="J577" i="6"/>
  <c r="J581" i="6"/>
  <c r="J585" i="6"/>
  <c r="J589" i="6"/>
  <c r="J593" i="6"/>
  <c r="J597" i="6"/>
  <c r="J601" i="6"/>
  <c r="J605" i="6"/>
  <c r="J609" i="6"/>
  <c r="J613" i="6"/>
  <c r="J617" i="6"/>
  <c r="J621" i="6"/>
  <c r="J624" i="6"/>
  <c r="J628" i="6"/>
  <c r="J631" i="6"/>
  <c r="J639" i="6"/>
  <c r="J647" i="6"/>
  <c r="J636" i="6"/>
  <c r="J644" i="6"/>
  <c r="J656" i="6"/>
  <c r="J664" i="6"/>
  <c r="J661" i="6"/>
  <c r="J667" i="6"/>
  <c r="J671" i="6"/>
  <c r="J675" i="6"/>
  <c r="J679" i="6"/>
  <c r="J683" i="6"/>
  <c r="J687" i="6"/>
  <c r="J691" i="6"/>
  <c r="J695" i="6"/>
  <c r="J699" i="6"/>
  <c r="J704" i="6"/>
  <c r="J708" i="6"/>
  <c r="J712" i="6"/>
  <c r="J716" i="6"/>
  <c r="J720" i="6"/>
  <c r="J725" i="6"/>
  <c r="J729" i="6"/>
  <c r="J733" i="6"/>
  <c r="J737" i="6"/>
  <c r="J741" i="6"/>
  <c r="J745" i="6"/>
  <c r="J753" i="6"/>
  <c r="J724" i="6"/>
  <c r="J756" i="6"/>
  <c r="J748" i="6"/>
  <c r="J764" i="6"/>
  <c r="J768" i="6"/>
  <c r="J773" i="6"/>
  <c r="J800" i="6"/>
  <c r="J801" i="6"/>
  <c r="J779" i="6"/>
  <c r="J783" i="6"/>
  <c r="J787" i="6"/>
  <c r="J791" i="6"/>
  <c r="J795" i="6"/>
  <c r="J153" i="6"/>
  <c r="J149" i="6"/>
  <c r="E145" i="6"/>
  <c r="J145" i="6" s="1"/>
  <c r="E141" i="6"/>
  <c r="J141" i="6" s="1"/>
  <c r="G133" i="6"/>
  <c r="G125" i="6"/>
  <c r="G117" i="6"/>
  <c r="G109" i="6"/>
  <c r="G101" i="6"/>
  <c r="G93" i="6"/>
  <c r="G85" i="6"/>
  <c r="G77" i="6"/>
  <c r="G69" i="6"/>
  <c r="G61" i="6"/>
  <c r="G53" i="6"/>
  <c r="G45" i="6"/>
  <c r="G37" i="6"/>
  <c r="G29" i="6"/>
  <c r="G21" i="6"/>
  <c r="G13" i="6"/>
  <c r="AE5" i="6"/>
  <c r="O5" i="6"/>
  <c r="AA4" i="6"/>
  <c r="E204" i="6"/>
  <c r="G136" i="6"/>
  <c r="G128" i="6"/>
  <c r="G120" i="6"/>
  <c r="G112" i="6"/>
  <c r="G104" i="6"/>
  <c r="G96" i="6"/>
  <c r="G88" i="6"/>
  <c r="G80" i="6"/>
  <c r="G72" i="6"/>
  <c r="G64" i="6"/>
  <c r="G56" i="6"/>
  <c r="G48" i="6"/>
  <c r="G40" i="6"/>
  <c r="G32" i="6"/>
  <c r="G24" i="6"/>
  <c r="G16" i="6"/>
  <c r="AH5" i="6"/>
  <c r="R5" i="6"/>
  <c r="E135" i="6"/>
  <c r="E127" i="6"/>
  <c r="E119" i="6"/>
  <c r="E111" i="6"/>
  <c r="E103" i="6"/>
  <c r="E95" i="6"/>
  <c r="E87" i="6"/>
  <c r="E79" i="6"/>
  <c r="E71" i="6"/>
  <c r="E63" i="6"/>
  <c r="E55" i="6"/>
  <c r="E47" i="6"/>
  <c r="E39" i="6"/>
  <c r="E31" i="6"/>
  <c r="E23" i="6"/>
  <c r="E15" i="6"/>
  <c r="AK4" i="6"/>
  <c r="U4" i="6"/>
  <c r="E138" i="6"/>
  <c r="E130" i="6"/>
  <c r="E122" i="6"/>
  <c r="E114" i="6"/>
  <c r="E106" i="6"/>
  <c r="E98" i="6"/>
  <c r="E90" i="6"/>
  <c r="E82" i="6"/>
  <c r="E74" i="6"/>
  <c r="E66" i="6"/>
  <c r="E58" i="6"/>
  <c r="E50" i="6"/>
  <c r="E42" i="6"/>
  <c r="E34" i="6"/>
  <c r="E26" i="6"/>
  <c r="E18" i="6"/>
  <c r="E10" i="6"/>
  <c r="AB5" i="6"/>
  <c r="X4" i="6"/>
  <c r="J323" i="6"/>
  <c r="J319" i="6"/>
  <c r="J315" i="6"/>
  <c r="J311" i="6"/>
  <c r="J307" i="6"/>
  <c r="J303" i="6"/>
  <c r="J299" i="6"/>
  <c r="J295" i="6"/>
  <c r="J291" i="6"/>
  <c r="J287" i="6"/>
  <c r="J283" i="6"/>
  <c r="J279" i="6"/>
  <c r="J275" i="6"/>
  <c r="J271" i="6"/>
  <c r="J267" i="6"/>
  <c r="J263" i="6"/>
  <c r="J259" i="6"/>
  <c r="J255" i="6"/>
  <c r="J251" i="6"/>
  <c r="J247" i="6"/>
  <c r="J243" i="6"/>
  <c r="J239" i="6"/>
  <c r="J235" i="6"/>
  <c r="J231" i="6"/>
  <c r="J227" i="6"/>
  <c r="J223" i="6"/>
  <c r="J219" i="6"/>
  <c r="J215" i="6"/>
  <c r="J211" i="6"/>
  <c r="J207" i="6"/>
  <c r="J203" i="6"/>
  <c r="J199" i="6"/>
  <c r="J195" i="6"/>
  <c r="J191" i="6"/>
  <c r="J187" i="6"/>
  <c r="J183" i="6"/>
  <c r="J179" i="6"/>
  <c r="J175" i="6"/>
  <c r="J171" i="6"/>
  <c r="J167" i="6"/>
  <c r="J163" i="6"/>
  <c r="J159" i="6"/>
  <c r="J5" i="6"/>
  <c r="AK5" i="6"/>
  <c r="AG5" i="6"/>
  <c r="AC5" i="6"/>
  <c r="U5" i="6"/>
  <c r="Q5" i="6"/>
  <c r="Y5" i="6"/>
  <c r="M5" i="6"/>
  <c r="J330" i="6"/>
  <c r="J334" i="6"/>
  <c r="J338" i="6"/>
  <c r="J342" i="6"/>
  <c r="J345" i="6"/>
  <c r="J349" i="6"/>
  <c r="J353" i="6"/>
  <c r="J357" i="6"/>
  <c r="J361" i="6"/>
  <c r="J365" i="6"/>
  <c r="J369" i="6"/>
  <c r="J373" i="6"/>
  <c r="J377" i="6"/>
  <c r="J381" i="6"/>
  <c r="J385" i="6"/>
  <c r="J389" i="6"/>
  <c r="J393" i="6"/>
  <c r="J397" i="6"/>
  <c r="J401" i="6"/>
  <c r="J405" i="6"/>
  <c r="J409" i="6"/>
  <c r="J413" i="6"/>
  <c r="J417" i="6"/>
  <c r="J421" i="6"/>
  <c r="J425" i="6"/>
  <c r="J429" i="6"/>
  <c r="J433" i="6"/>
  <c r="J437" i="6"/>
  <c r="J441" i="6"/>
  <c r="J445" i="6"/>
  <c r="J449" i="6"/>
  <c r="J453" i="6"/>
  <c r="J457" i="6"/>
  <c r="J461" i="6"/>
  <c r="J465" i="6"/>
  <c r="J469" i="6"/>
  <c r="J473" i="6"/>
  <c r="J477" i="6"/>
  <c r="J481" i="6"/>
  <c r="J485" i="6"/>
  <c r="J489" i="6"/>
  <c r="J493" i="6"/>
  <c r="J497" i="6"/>
  <c r="J501" i="6"/>
  <c r="J505" i="6"/>
  <c r="J509" i="6"/>
  <c r="J513" i="6"/>
  <c r="J517" i="6"/>
  <c r="J521" i="6"/>
  <c r="J533" i="6"/>
  <c r="J523" i="6"/>
  <c r="J527" i="6"/>
  <c r="J531" i="6"/>
  <c r="J538" i="6"/>
  <c r="J543" i="6"/>
  <c r="J547" i="6"/>
  <c r="J551" i="6"/>
  <c r="J555" i="6"/>
  <c r="J559" i="6"/>
  <c r="J565" i="6"/>
  <c r="J569" i="6"/>
  <c r="J574" i="6"/>
  <c r="J578" i="6"/>
  <c r="J582" i="6"/>
  <c r="J586" i="6"/>
  <c r="J590" i="6"/>
  <c r="J594" i="6"/>
  <c r="J598" i="6"/>
  <c r="J602" i="6"/>
  <c r="J606" i="6"/>
  <c r="J610" i="6"/>
  <c r="J614" i="6"/>
  <c r="J618" i="6"/>
  <c r="J622" i="6"/>
  <c r="J625" i="6"/>
  <c r="J650" i="6"/>
  <c r="J633" i="6"/>
  <c r="J641" i="6"/>
  <c r="J630" i="6"/>
  <c r="J638" i="6"/>
  <c r="J646" i="6"/>
  <c r="J658" i="6"/>
  <c r="J649" i="6"/>
  <c r="J655" i="6"/>
  <c r="J663" i="6"/>
  <c r="J668" i="6"/>
  <c r="J672" i="6"/>
  <c r="J676" i="6"/>
  <c r="J680" i="6"/>
  <c r="J684" i="6"/>
  <c r="J688" i="6"/>
  <c r="J692" i="6"/>
  <c r="J696" i="6"/>
  <c r="J700" i="6"/>
  <c r="J701" i="6"/>
  <c r="J705" i="6"/>
  <c r="J709" i="6"/>
  <c r="J713" i="6"/>
  <c r="J717" i="6"/>
  <c r="J721" i="6"/>
  <c r="J726" i="6"/>
  <c r="J730" i="6"/>
  <c r="J734" i="6"/>
  <c r="J738" i="6"/>
  <c r="J742" i="6"/>
  <c r="J746" i="6"/>
  <c r="J755" i="6"/>
  <c r="J750" i="6"/>
  <c r="J758" i="6"/>
  <c r="J761" i="6"/>
  <c r="J765" i="6"/>
  <c r="J769" i="6"/>
  <c r="J772" i="6"/>
  <c r="J802" i="6"/>
  <c r="J803" i="6"/>
  <c r="J780" i="6"/>
  <c r="J784" i="6"/>
  <c r="J788" i="6"/>
  <c r="J792" i="6"/>
  <c r="J796" i="6"/>
  <c r="K5" i="6"/>
  <c r="J200" i="6"/>
  <c r="J196" i="6"/>
  <c r="J192" i="6"/>
  <c r="J188" i="6"/>
  <c r="J184" i="6"/>
  <c r="J180" i="6"/>
  <c r="J176" i="6"/>
  <c r="J172" i="6"/>
  <c r="J168" i="6"/>
  <c r="J164" i="6"/>
  <c r="J160" i="6"/>
  <c r="J156" i="6"/>
  <c r="J152" i="6"/>
  <c r="J148" i="6"/>
  <c r="J144" i="6"/>
  <c r="E129" i="6"/>
  <c r="E121" i="6"/>
  <c r="E113" i="6"/>
  <c r="E105" i="6"/>
  <c r="E97" i="6"/>
  <c r="E89" i="6"/>
  <c r="E81" i="6"/>
  <c r="E73" i="6"/>
  <c r="E65" i="6"/>
  <c r="E57" i="6"/>
  <c r="E49" i="6"/>
  <c r="E41" i="6"/>
  <c r="E33" i="6"/>
  <c r="E25" i="6"/>
  <c r="E17" i="6"/>
  <c r="E9" i="6"/>
  <c r="AA5" i="6"/>
  <c r="G204" i="6"/>
  <c r="W4" i="6"/>
  <c r="E140" i="6"/>
  <c r="E132" i="6"/>
  <c r="E124" i="6"/>
  <c r="E116" i="6"/>
  <c r="E108" i="6"/>
  <c r="E100" i="6"/>
  <c r="E92" i="6"/>
  <c r="E84" i="6"/>
  <c r="E76" i="6"/>
  <c r="E68" i="6"/>
  <c r="E60" i="6"/>
  <c r="E52" i="6"/>
  <c r="E44" i="6"/>
  <c r="E36" i="6"/>
  <c r="E28" i="6"/>
  <c r="E20" i="6"/>
  <c r="E12" i="6"/>
  <c r="AD5" i="6"/>
  <c r="N5" i="6"/>
  <c r="G135" i="6"/>
  <c r="G127" i="6"/>
  <c r="G119" i="6"/>
  <c r="G111" i="6"/>
  <c r="G103" i="6"/>
  <c r="G95" i="6"/>
  <c r="G87" i="6"/>
  <c r="G79" i="6"/>
  <c r="G71" i="6"/>
  <c r="G63" i="6"/>
  <c r="G55" i="6"/>
  <c r="G47" i="6"/>
  <c r="G39" i="6"/>
  <c r="G31" i="6"/>
  <c r="G23" i="6"/>
  <c r="G15" i="6"/>
  <c r="AG4" i="6"/>
  <c r="Q4" i="6"/>
  <c r="G138" i="6"/>
  <c r="G130" i="6"/>
  <c r="G122" i="6"/>
  <c r="G114" i="6"/>
  <c r="G106" i="6"/>
  <c r="G98" i="6"/>
  <c r="G90" i="6"/>
  <c r="G82" i="6"/>
  <c r="G74" i="6"/>
  <c r="G66" i="6"/>
  <c r="G58" i="6"/>
  <c r="G50" i="6"/>
  <c r="G42" i="6"/>
  <c r="G34" i="6"/>
  <c r="G26" i="6"/>
  <c r="G18" i="6"/>
  <c r="G10" i="6"/>
  <c r="X5" i="6"/>
  <c r="AJ4" i="6"/>
  <c r="T4" i="6"/>
  <c r="J326" i="6"/>
  <c r="J322" i="6"/>
  <c r="J318" i="6"/>
  <c r="J314" i="6"/>
  <c r="J310" i="6"/>
  <c r="J306" i="6"/>
  <c r="J302" i="6"/>
  <c r="J298" i="6"/>
  <c r="J294" i="6"/>
  <c r="J290" i="6"/>
  <c r="J286" i="6"/>
  <c r="J282" i="6"/>
  <c r="J278" i="6"/>
  <c r="J274" i="6"/>
  <c r="J270" i="6"/>
  <c r="J266" i="6"/>
  <c r="J262" i="6"/>
  <c r="J258" i="6"/>
  <c r="J254" i="6"/>
  <c r="J250" i="6"/>
  <c r="J246" i="6"/>
  <c r="J242" i="6"/>
  <c r="J238" i="6"/>
  <c r="J234" i="6"/>
  <c r="J230" i="6"/>
  <c r="J226" i="6"/>
  <c r="J222" i="6"/>
  <c r="J218" i="6"/>
  <c r="J214" i="6"/>
  <c r="J210" i="6"/>
  <c r="J206" i="6"/>
  <c r="J327" i="6"/>
  <c r="J331" i="6"/>
  <c r="J335" i="6"/>
  <c r="J339" i="6"/>
  <c r="J343" i="6"/>
  <c r="J346" i="6"/>
  <c r="J350" i="6"/>
  <c r="J354" i="6"/>
  <c r="J358" i="6"/>
  <c r="J362" i="6"/>
  <c r="J366" i="6"/>
  <c r="J370" i="6"/>
  <c r="J374" i="6"/>
  <c r="J378" i="6"/>
  <c r="J382" i="6"/>
  <c r="J386" i="6"/>
  <c r="J390" i="6"/>
  <c r="J394" i="6"/>
  <c r="J398" i="6"/>
  <c r="J402" i="6"/>
  <c r="J406" i="6"/>
  <c r="J410" i="6"/>
  <c r="J414" i="6"/>
  <c r="J418" i="6"/>
  <c r="J422" i="6"/>
  <c r="J426" i="6"/>
  <c r="J430" i="6"/>
  <c r="J434" i="6"/>
  <c r="J438" i="6"/>
  <c r="J442" i="6"/>
  <c r="J446" i="6"/>
  <c r="J450" i="6"/>
  <c r="J454" i="6"/>
  <c r="J458" i="6"/>
  <c r="J462" i="6"/>
  <c r="J466" i="6"/>
  <c r="J470" i="6"/>
  <c r="J474" i="6"/>
  <c r="J478" i="6"/>
  <c r="J482" i="6"/>
  <c r="J486" i="6"/>
  <c r="J490" i="6"/>
  <c r="J494" i="6"/>
  <c r="J498" i="6"/>
  <c r="J502" i="6"/>
  <c r="J506" i="6"/>
  <c r="J510" i="6"/>
  <c r="J514" i="6"/>
  <c r="J518" i="6"/>
  <c r="J522" i="6"/>
  <c r="J535" i="6"/>
  <c r="J524" i="6"/>
  <c r="J528" i="6"/>
  <c r="J532" i="6"/>
  <c r="J540" i="6"/>
  <c r="J544" i="6"/>
  <c r="J548" i="6"/>
  <c r="J552" i="6"/>
  <c r="J556" i="6"/>
  <c r="J560" i="6"/>
  <c r="J566" i="6"/>
  <c r="J571" i="6"/>
  <c r="J570" i="6"/>
  <c r="J575" i="6"/>
  <c r="J579" i="6"/>
  <c r="J583" i="6"/>
  <c r="J587" i="6"/>
  <c r="J591" i="6"/>
  <c r="J595" i="6"/>
  <c r="J599" i="6"/>
  <c r="J603" i="6"/>
  <c r="J607" i="6"/>
  <c r="J611" i="6"/>
  <c r="J615" i="6"/>
  <c r="J619" i="6"/>
  <c r="J580" i="6"/>
  <c r="J626" i="6"/>
  <c r="J652" i="6"/>
  <c r="J635" i="6"/>
  <c r="J643" i="6"/>
  <c r="J632" i="6"/>
  <c r="J640" i="6"/>
  <c r="J648" i="6"/>
  <c r="J660" i="6"/>
  <c r="J651" i="6"/>
  <c r="J657" i="6"/>
  <c r="J665" i="6"/>
  <c r="J669" i="6"/>
  <c r="J673" i="6"/>
  <c r="J677" i="6"/>
  <c r="J681" i="6"/>
  <c r="J685" i="6"/>
  <c r="J689" i="6"/>
  <c r="J693" i="6"/>
  <c r="J697" i="6"/>
  <c r="J702" i="6"/>
  <c r="J706" i="6"/>
  <c r="J710" i="6"/>
  <c r="J714" i="6"/>
  <c r="J718" i="6"/>
  <c r="J722" i="6"/>
  <c r="J727" i="6"/>
  <c r="J731" i="6"/>
  <c r="J735" i="6"/>
  <c r="J739" i="6"/>
  <c r="J743" i="6"/>
  <c r="J749" i="6"/>
  <c r="J757" i="6"/>
  <c r="J752" i="6"/>
  <c r="J760" i="6"/>
  <c r="J762" i="6"/>
  <c r="J766" i="6"/>
  <c r="J770" i="6"/>
  <c r="J774" i="6"/>
  <c r="J775" i="6"/>
  <c r="J777" i="6"/>
  <c r="J804" i="6"/>
  <c r="J781" i="6"/>
  <c r="J785" i="6"/>
  <c r="J789" i="6"/>
  <c r="J793" i="6"/>
  <c r="J797" i="6"/>
  <c r="J155" i="6"/>
  <c r="J151" i="6"/>
  <c r="J147" i="6"/>
  <c r="J143" i="6"/>
  <c r="G137" i="6"/>
  <c r="J137" i="6" s="1"/>
  <c r="G129" i="6"/>
  <c r="G121" i="6"/>
  <c r="G113" i="6"/>
  <c r="G105" i="6"/>
  <c r="G97" i="6"/>
  <c r="G89" i="6"/>
  <c r="G81" i="6"/>
  <c r="G73" i="6"/>
  <c r="G65" i="6"/>
  <c r="G57" i="6"/>
  <c r="G49" i="6"/>
  <c r="G41" i="6"/>
  <c r="G33" i="6"/>
  <c r="G25" i="6"/>
  <c r="G17" i="6"/>
  <c r="G9" i="6"/>
  <c r="W5" i="6"/>
  <c r="AI4" i="6"/>
  <c r="S4" i="6"/>
  <c r="G140" i="6"/>
  <c r="G132" i="6"/>
  <c r="G124" i="6"/>
  <c r="G116" i="6"/>
  <c r="G108" i="6"/>
  <c r="G100" i="6"/>
  <c r="G92" i="6"/>
  <c r="G84" i="6"/>
  <c r="G76" i="6"/>
  <c r="G68" i="6"/>
  <c r="G60" i="6"/>
  <c r="G52" i="6"/>
  <c r="G44" i="6"/>
  <c r="G36" i="6"/>
  <c r="G28" i="6"/>
  <c r="G20" i="6"/>
  <c r="G12" i="6"/>
  <c r="Z5" i="6"/>
  <c r="E139" i="6"/>
  <c r="E131" i="6"/>
  <c r="E123" i="6"/>
  <c r="E115" i="6"/>
  <c r="E107" i="6"/>
  <c r="E99" i="6"/>
  <c r="E91" i="6"/>
  <c r="E83" i="6"/>
  <c r="E75" i="6"/>
  <c r="E67" i="6"/>
  <c r="E59" i="6"/>
  <c r="E51" i="6"/>
  <c r="E43" i="6"/>
  <c r="E35" i="6"/>
  <c r="E27" i="6"/>
  <c r="E19" i="6"/>
  <c r="E11" i="6"/>
  <c r="AC4" i="6"/>
  <c r="M4" i="6"/>
  <c r="E134" i="6"/>
  <c r="E126" i="6"/>
  <c r="E118" i="6"/>
  <c r="E110" i="6"/>
  <c r="E102" i="6"/>
  <c r="E94" i="6"/>
  <c r="E86" i="6"/>
  <c r="E78" i="6"/>
  <c r="E70" i="6"/>
  <c r="E62" i="6"/>
  <c r="E54" i="6"/>
  <c r="E46" i="6"/>
  <c r="E38" i="6"/>
  <c r="E30" i="6"/>
  <c r="E22" i="6"/>
  <c r="E14" i="6"/>
  <c r="AJ5" i="6"/>
  <c r="T5" i="6"/>
  <c r="AF4" i="6"/>
  <c r="J325" i="6"/>
  <c r="J321" i="6"/>
  <c r="J317" i="6"/>
  <c r="J313" i="6"/>
  <c r="J309" i="6"/>
  <c r="J305" i="6"/>
  <c r="J301" i="6"/>
  <c r="J297" i="6"/>
  <c r="J293" i="6"/>
  <c r="J289" i="6"/>
  <c r="J285" i="6"/>
  <c r="J281" i="6"/>
  <c r="J277" i="6"/>
  <c r="J273" i="6"/>
  <c r="J269" i="6"/>
  <c r="J265" i="6"/>
  <c r="J261" i="6"/>
  <c r="J257" i="6"/>
  <c r="J253" i="6"/>
  <c r="J249" i="6"/>
  <c r="J245" i="6"/>
  <c r="J241" i="6"/>
  <c r="J237" i="6"/>
  <c r="J233" i="6"/>
  <c r="J229" i="6"/>
  <c r="J225" i="6"/>
  <c r="J221" i="6"/>
  <c r="J217" i="6"/>
  <c r="J213" i="6"/>
  <c r="J209" i="6"/>
  <c r="J205" i="6"/>
  <c r="J201" i="6"/>
  <c r="J197" i="6"/>
  <c r="J193" i="6"/>
  <c r="J189" i="6"/>
  <c r="J185" i="6"/>
  <c r="J181" i="6"/>
  <c r="J177" i="6"/>
  <c r="J173" i="6"/>
  <c r="J169" i="6"/>
  <c r="J165" i="6"/>
  <c r="J161" i="6"/>
  <c r="J157" i="6"/>
  <c r="J328" i="6"/>
  <c r="J332" i="6"/>
  <c r="J336" i="6"/>
  <c r="J340" i="6"/>
  <c r="J344" i="6"/>
  <c r="J347" i="6"/>
  <c r="J351" i="6"/>
  <c r="J355" i="6"/>
  <c r="J359" i="6"/>
  <c r="J363" i="6"/>
  <c r="J367" i="6"/>
  <c r="J371" i="6"/>
  <c r="J375" i="6"/>
  <c r="J379" i="6"/>
  <c r="J383" i="6"/>
  <c r="J387" i="6"/>
  <c r="J391" i="6"/>
  <c r="J395" i="6"/>
  <c r="J399" i="6"/>
  <c r="J403" i="6"/>
  <c r="J407" i="6"/>
  <c r="J411" i="6"/>
  <c r="J415" i="6"/>
  <c r="J419" i="6"/>
  <c r="J423" i="6"/>
  <c r="J427" i="6"/>
  <c r="J431" i="6"/>
  <c r="J435" i="6"/>
  <c r="J439" i="6"/>
  <c r="J443" i="6"/>
  <c r="J447" i="6"/>
  <c r="J451" i="6"/>
  <c r="J455" i="6"/>
  <c r="J459" i="6"/>
  <c r="J463" i="6"/>
  <c r="J467" i="6"/>
  <c r="J471" i="6"/>
  <c r="J475" i="6"/>
  <c r="J479" i="6"/>
  <c r="J483" i="6"/>
  <c r="J487" i="6"/>
  <c r="J491" i="6"/>
  <c r="J495" i="6"/>
  <c r="J499" i="6"/>
  <c r="J503" i="6"/>
  <c r="J507" i="6"/>
  <c r="J511" i="6"/>
  <c r="J515" i="6"/>
  <c r="J519" i="6"/>
  <c r="J537" i="6"/>
  <c r="J525" i="6"/>
  <c r="J529" i="6"/>
  <c r="J534" i="6"/>
  <c r="J541" i="6"/>
  <c r="J545" i="6"/>
  <c r="J549" i="6"/>
  <c r="J553" i="6"/>
  <c r="J557" i="6"/>
  <c r="J561" i="6"/>
  <c r="J563" i="6"/>
  <c r="J567" i="6"/>
  <c r="J572" i="6"/>
  <c r="J576" i="6"/>
  <c r="J584" i="6"/>
  <c r="J588" i="6"/>
  <c r="J592" i="6"/>
  <c r="J596" i="6"/>
  <c r="J600" i="6"/>
  <c r="J604" i="6"/>
  <c r="J608" i="6"/>
  <c r="J612" i="6"/>
  <c r="J616" i="6"/>
  <c r="J620" i="6"/>
  <c r="J623" i="6"/>
  <c r="J627" i="6"/>
  <c r="J629" i="6"/>
  <c r="J637" i="6"/>
  <c r="J645" i="6"/>
  <c r="J634" i="6"/>
  <c r="J642" i="6"/>
  <c r="J654" i="6"/>
  <c r="J662" i="6"/>
  <c r="J653" i="6"/>
  <c r="J659" i="6"/>
  <c r="J666" i="6"/>
  <c r="J670" i="6"/>
  <c r="J674" i="6"/>
  <c r="J678" i="6"/>
  <c r="J682" i="6"/>
  <c r="J686" i="6"/>
  <c r="J690" i="6"/>
  <c r="J694" i="6"/>
  <c r="J698" i="6"/>
  <c r="J703" i="6"/>
  <c r="J707" i="6"/>
  <c r="J711" i="6"/>
  <c r="J715" i="6"/>
  <c r="J719" i="6"/>
  <c r="J723" i="6"/>
  <c r="J728" i="6"/>
  <c r="J732" i="6"/>
  <c r="J736" i="6"/>
  <c r="J740" i="6"/>
  <c r="J744" i="6"/>
  <c r="J751" i="6"/>
  <c r="J759" i="6"/>
  <c r="J754" i="6"/>
  <c r="J747" i="6"/>
  <c r="J763" i="6"/>
  <c r="J767" i="6"/>
  <c r="J771" i="6"/>
  <c r="J776" i="6"/>
  <c r="J799" i="6"/>
  <c r="J778" i="6"/>
  <c r="J782" i="6"/>
  <c r="J786" i="6"/>
  <c r="J790" i="6"/>
  <c r="J794" i="6"/>
  <c r="J798" i="6"/>
  <c r="J202" i="6"/>
  <c r="J198" i="6"/>
  <c r="J194" i="6"/>
  <c r="J190" i="6"/>
  <c r="J186" i="6"/>
  <c r="J182" i="6"/>
  <c r="J178" i="6"/>
  <c r="J174" i="6"/>
  <c r="J170" i="6"/>
  <c r="J166" i="6"/>
  <c r="J162" i="6"/>
  <c r="J158" i="6"/>
  <c r="J154" i="6"/>
  <c r="J150" i="6"/>
  <c r="J146" i="6"/>
  <c r="AL4" i="6"/>
  <c r="AD4" i="6"/>
  <c r="V4" i="6"/>
  <c r="N4" i="6"/>
  <c r="AH4" i="6"/>
  <c r="Z4" i="6"/>
  <c r="R4" i="6"/>
  <c r="J4" i="6"/>
  <c r="E133" i="6"/>
  <c r="J133" i="6" s="1"/>
  <c r="E125" i="6"/>
  <c r="J125" i="6" s="1"/>
  <c r="E117" i="6"/>
  <c r="E109" i="6"/>
  <c r="J109" i="6" s="1"/>
  <c r="E101" i="6"/>
  <c r="J101" i="6" s="1"/>
  <c r="E93" i="6"/>
  <c r="J93" i="6" s="1"/>
  <c r="E85" i="6"/>
  <c r="E77" i="6"/>
  <c r="J77" i="6" s="1"/>
  <c r="E69" i="6"/>
  <c r="J69" i="6" s="1"/>
  <c r="E61" i="6"/>
  <c r="J61" i="6" s="1"/>
  <c r="E53" i="6"/>
  <c r="E45" i="6"/>
  <c r="J45" i="6" s="1"/>
  <c r="E37" i="6"/>
  <c r="J37" i="6" s="1"/>
  <c r="E29" i="6"/>
  <c r="J29" i="6" s="1"/>
  <c r="E21" i="6"/>
  <c r="E13" i="6"/>
  <c r="J13" i="6" s="1"/>
  <c r="AI5" i="6"/>
  <c r="S5" i="6"/>
  <c r="AE4" i="6"/>
  <c r="O4" i="6"/>
  <c r="E136" i="6"/>
  <c r="J136" i="6" s="1"/>
  <c r="E128" i="6"/>
  <c r="J128" i="6" s="1"/>
  <c r="E120" i="6"/>
  <c r="E112" i="6"/>
  <c r="J112" i="6" s="1"/>
  <c r="E104" i="6"/>
  <c r="J104" i="6" s="1"/>
  <c r="E96" i="6"/>
  <c r="J96" i="6" s="1"/>
  <c r="E88" i="6"/>
  <c r="E80" i="6"/>
  <c r="J80" i="6" s="1"/>
  <c r="E72" i="6"/>
  <c r="J72" i="6" s="1"/>
  <c r="E64" i="6"/>
  <c r="J64" i="6" s="1"/>
  <c r="E56" i="6"/>
  <c r="E48" i="6"/>
  <c r="J48" i="6" s="1"/>
  <c r="E40" i="6"/>
  <c r="J40" i="6" s="1"/>
  <c r="E32" i="6"/>
  <c r="J32" i="6" s="1"/>
  <c r="E24" i="6"/>
  <c r="E16" i="6"/>
  <c r="J16" i="6" s="1"/>
  <c r="AL5" i="6"/>
  <c r="V5" i="6"/>
  <c r="G139" i="6"/>
  <c r="G131" i="6"/>
  <c r="G123" i="6"/>
  <c r="G115" i="6"/>
  <c r="G107" i="6"/>
  <c r="G99" i="6"/>
  <c r="G91" i="6"/>
  <c r="G83" i="6"/>
  <c r="G75" i="6"/>
  <c r="G67" i="6"/>
  <c r="G59" i="6"/>
  <c r="G51" i="6"/>
  <c r="G43" i="6"/>
  <c r="G35" i="6"/>
  <c r="G27" i="6"/>
  <c r="G19" i="6"/>
  <c r="G11" i="6"/>
  <c r="Y4" i="6"/>
  <c r="E142" i="6"/>
  <c r="J142" i="6" s="1"/>
  <c r="G134" i="6"/>
  <c r="G126" i="6"/>
  <c r="G118" i="6"/>
  <c r="G110" i="6"/>
  <c r="G102" i="6"/>
  <c r="G94" i="6"/>
  <c r="G86" i="6"/>
  <c r="G78" i="6"/>
  <c r="G70" i="6"/>
  <c r="G62" i="6"/>
  <c r="G54" i="6"/>
  <c r="G46" i="6"/>
  <c r="G38" i="6"/>
  <c r="G30" i="6"/>
  <c r="G22" i="6"/>
  <c r="G14" i="6"/>
  <c r="AF5" i="6"/>
  <c r="P5" i="6"/>
  <c r="AB4" i="6"/>
  <c r="L4" i="6"/>
  <c r="I802" i="6" s="1"/>
  <c r="J38" i="6" l="1"/>
  <c r="J70" i="6"/>
  <c r="J102" i="6"/>
  <c r="J134" i="6"/>
  <c r="J19" i="6"/>
  <c r="J51" i="6"/>
  <c r="J83" i="6"/>
  <c r="J115" i="6"/>
  <c r="J20" i="6"/>
  <c r="J52" i="6"/>
  <c r="J84" i="6"/>
  <c r="J116" i="6"/>
  <c r="J17" i="6"/>
  <c r="J49" i="6"/>
  <c r="J81" i="6"/>
  <c r="J113" i="6"/>
  <c r="J24" i="6"/>
  <c r="J56" i="6"/>
  <c r="J88" i="6"/>
  <c r="J120" i="6"/>
  <c r="J21" i="6"/>
  <c r="J53" i="6"/>
  <c r="J85" i="6"/>
  <c r="J117" i="6"/>
  <c r="J22" i="6"/>
  <c r="J54" i="6"/>
  <c r="J86" i="6"/>
  <c r="J118" i="6"/>
  <c r="J35" i="6"/>
  <c r="J67" i="6"/>
  <c r="J99" i="6"/>
  <c r="J131" i="6"/>
  <c r="Y23" i="14"/>
  <c r="Y22" i="14"/>
  <c r="Y21" i="14"/>
  <c r="Y14" i="14"/>
  <c r="W12" i="14"/>
  <c r="Y9" i="14"/>
  <c r="Y8" i="14"/>
  <c r="W7" i="14"/>
  <c r="W6" i="14"/>
  <c r="Y10" i="14"/>
  <c r="Y5" i="14"/>
  <c r="Y4" i="14"/>
  <c r="W20" i="14"/>
  <c r="X15" i="14"/>
  <c r="W14" i="14"/>
  <c r="X11" i="14"/>
  <c r="X10" i="14"/>
  <c r="Y6" i="14"/>
  <c r="X5" i="14"/>
  <c r="W4" i="14"/>
  <c r="X21" i="14"/>
  <c r="W21" i="14"/>
  <c r="W13" i="14"/>
  <c r="W17" i="14"/>
  <c r="X20" i="14"/>
  <c r="W9" i="14"/>
  <c r="X17" i="14"/>
  <c r="X4" i="14"/>
  <c r="Y19" i="14"/>
  <c r="Y15" i="14"/>
  <c r="Y3" i="14"/>
  <c r="W22" i="14"/>
  <c r="W5" i="14"/>
  <c r="W8" i="14"/>
  <c r="X14" i="14"/>
  <c r="X22" i="14"/>
  <c r="X16" i="14"/>
  <c r="X3" i="14"/>
  <c r="Y17" i="14"/>
  <c r="Y11" i="14"/>
  <c r="X6" i="14"/>
  <c r="W10" i="14"/>
  <c r="Y13" i="14"/>
  <c r="Y18" i="14"/>
  <c r="Y12" i="14"/>
  <c r="W18" i="14"/>
  <c r="W3" i="14"/>
  <c r="X9" i="14"/>
  <c r="W16" i="14"/>
  <c r="X18" i="14"/>
  <c r="X12" i="14"/>
  <c r="X13" i="14"/>
  <c r="Y16" i="14"/>
  <c r="Y7" i="14"/>
  <c r="X7" i="14"/>
  <c r="W11" i="14"/>
  <c r="W19" i="14"/>
  <c r="X19" i="14"/>
  <c r="X8" i="14"/>
  <c r="Y20" i="14"/>
  <c r="W15" i="14"/>
  <c r="J16" i="11"/>
  <c r="J48" i="11"/>
  <c r="J40" i="11"/>
  <c r="K25" i="11"/>
  <c r="P25" i="11" s="1"/>
  <c r="K21" i="11"/>
  <c r="P21" i="11" s="1"/>
  <c r="J27" i="11"/>
  <c r="J24" i="11"/>
  <c r="J26" i="11"/>
  <c r="J18" i="11"/>
  <c r="K32" i="11"/>
  <c r="P32" i="11" s="1"/>
  <c r="J33" i="11"/>
  <c r="J15" i="11"/>
  <c r="J39" i="11"/>
  <c r="K17" i="11"/>
  <c r="P17" i="11" s="1"/>
  <c r="J38" i="11"/>
  <c r="J31" i="11"/>
  <c r="I35" i="6"/>
  <c r="I70" i="6"/>
  <c r="I91" i="6"/>
  <c r="I105" i="6"/>
  <c r="I124" i="6"/>
  <c r="I132" i="6"/>
  <c r="I140" i="6"/>
  <c r="I148" i="6"/>
  <c r="I205" i="6"/>
  <c r="I213" i="6"/>
  <c r="I221" i="6"/>
  <c r="I229" i="6"/>
  <c r="I237" i="6"/>
  <c r="I245" i="6"/>
  <c r="I253" i="6"/>
  <c r="I261" i="6"/>
  <c r="I273" i="6"/>
  <c r="I281" i="6"/>
  <c r="I289" i="6"/>
  <c r="I297" i="6"/>
  <c r="I305" i="6"/>
  <c r="I313" i="6"/>
  <c r="I321" i="6"/>
  <c r="I16" i="6"/>
  <c r="I24" i="6"/>
  <c r="I34" i="6"/>
  <c r="I49" i="6"/>
  <c r="I64" i="6"/>
  <c r="I79" i="6"/>
  <c r="I99" i="6"/>
  <c r="I161" i="6"/>
  <c r="I185" i="6"/>
  <c r="I201" i="6"/>
  <c r="I168" i="6"/>
  <c r="I184" i="6"/>
  <c r="I200" i="6"/>
  <c r="I331" i="6"/>
  <c r="I339" i="6"/>
  <c r="I347" i="6"/>
  <c r="I359" i="6"/>
  <c r="I367" i="6"/>
  <c r="I375" i="6"/>
  <c r="I383" i="6"/>
  <c r="I391" i="6"/>
  <c r="I399" i="6"/>
  <c r="I407" i="6"/>
  <c r="I411" i="6"/>
  <c r="I415" i="6"/>
  <c r="I419" i="6"/>
  <c r="I423" i="6"/>
  <c r="I431" i="6"/>
  <c r="I435" i="6"/>
  <c r="I522" i="6"/>
  <c r="I442" i="6"/>
  <c r="I446" i="6"/>
  <c r="I450" i="6"/>
  <c r="I454" i="6"/>
  <c r="I458" i="6"/>
  <c r="I462" i="6"/>
  <c r="I466" i="6"/>
  <c r="I470" i="6"/>
  <c r="I474" i="6"/>
  <c r="I478" i="6"/>
  <c r="I482" i="6"/>
  <c r="I486" i="6"/>
  <c r="I490" i="6"/>
  <c r="I494" i="6"/>
  <c r="I498" i="6"/>
  <c r="I502" i="6"/>
  <c r="I506" i="6"/>
  <c r="I510" i="6"/>
  <c r="I514" i="6"/>
  <c r="I518" i="6"/>
  <c r="I541" i="6"/>
  <c r="I545" i="6"/>
  <c r="I549" i="6"/>
  <c r="I553" i="6"/>
  <c r="I557" i="6"/>
  <c r="I561" i="6"/>
  <c r="I536" i="6"/>
  <c r="I524" i="6"/>
  <c r="I528" i="6"/>
  <c r="I533" i="6"/>
  <c r="I569" i="6"/>
  <c r="I565" i="6"/>
  <c r="I572" i="6"/>
  <c r="I576" i="6"/>
  <c r="I570" i="6"/>
  <c r="I584" i="6"/>
  <c r="I588" i="6"/>
  <c r="I592" i="6"/>
  <c r="I596" i="6"/>
  <c r="I600" i="6"/>
  <c r="I604" i="6"/>
  <c r="I608" i="6"/>
  <c r="I612" i="6"/>
  <c r="I616" i="6"/>
  <c r="I620" i="6"/>
  <c r="I623" i="6"/>
  <c r="I627" i="6"/>
  <c r="I633" i="6"/>
  <c r="I641" i="6"/>
  <c r="I649" i="6"/>
  <c r="I634" i="6"/>
  <c r="I642" i="6"/>
  <c r="I650" i="6"/>
  <c r="I659" i="6"/>
  <c r="I672" i="6"/>
  <c r="I667" i="6"/>
  <c r="I682" i="6"/>
  <c r="I690" i="6"/>
  <c r="I656" i="6"/>
  <c r="I664" i="6"/>
  <c r="I678" i="6"/>
  <c r="I677" i="6"/>
  <c r="I687" i="6"/>
  <c r="I695" i="6"/>
  <c r="I703" i="6"/>
  <c r="I707" i="6"/>
  <c r="I711" i="6"/>
  <c r="I715" i="6"/>
  <c r="I719" i="6"/>
  <c r="I723" i="6"/>
  <c r="I700" i="6"/>
  <c r="I727" i="6"/>
  <c r="I731" i="6"/>
  <c r="I735" i="6"/>
  <c r="I739" i="6"/>
  <c r="I743" i="6"/>
  <c r="I748" i="6"/>
  <c r="I752" i="6"/>
  <c r="I756" i="6"/>
  <c r="I760" i="6"/>
  <c r="I763" i="6"/>
  <c r="I767" i="6"/>
  <c r="I771" i="6"/>
  <c r="I773" i="6"/>
  <c r="I779" i="6"/>
  <c r="I783" i="6"/>
  <c r="I787" i="6"/>
  <c r="I791" i="6"/>
  <c r="I795" i="6"/>
  <c r="I799" i="6"/>
  <c r="I803" i="6"/>
  <c r="J10" i="6"/>
  <c r="J42" i="6"/>
  <c r="J74" i="6"/>
  <c r="J106" i="6"/>
  <c r="J138" i="6"/>
  <c r="J23" i="6"/>
  <c r="J55" i="6"/>
  <c r="J87" i="6"/>
  <c r="J119" i="6"/>
  <c r="I53" i="6"/>
  <c r="I77" i="6"/>
  <c r="I86" i="6"/>
  <c r="I98" i="6"/>
  <c r="I120" i="6"/>
  <c r="I128" i="6"/>
  <c r="I136" i="6"/>
  <c r="I144" i="6"/>
  <c r="I152" i="6"/>
  <c r="I209" i="6"/>
  <c r="I217" i="6"/>
  <c r="I225" i="6"/>
  <c r="I233" i="6"/>
  <c r="I241" i="6"/>
  <c r="I249" i="6"/>
  <c r="I257" i="6"/>
  <c r="I265" i="6"/>
  <c r="I269" i="6"/>
  <c r="I277" i="6"/>
  <c r="I285" i="6"/>
  <c r="I293" i="6"/>
  <c r="I301" i="6"/>
  <c r="I309" i="6"/>
  <c r="I317" i="6"/>
  <c r="I325" i="6"/>
  <c r="I12" i="6"/>
  <c r="I20" i="6"/>
  <c r="I29" i="6"/>
  <c r="I44" i="6"/>
  <c r="I56" i="6"/>
  <c r="I72" i="6"/>
  <c r="I90" i="6"/>
  <c r="I109" i="6"/>
  <c r="I169" i="6"/>
  <c r="I177" i="6"/>
  <c r="I193" i="6"/>
  <c r="I160" i="6"/>
  <c r="I176" i="6"/>
  <c r="I192" i="6"/>
  <c r="I327" i="6"/>
  <c r="I335" i="6"/>
  <c r="I343" i="6"/>
  <c r="I351" i="6"/>
  <c r="I355" i="6"/>
  <c r="I363" i="6"/>
  <c r="I371" i="6"/>
  <c r="I379" i="6"/>
  <c r="I387" i="6"/>
  <c r="I395" i="6"/>
  <c r="I403" i="6"/>
  <c r="I427" i="6"/>
  <c r="J14" i="6"/>
  <c r="J46" i="6"/>
  <c r="J78" i="6"/>
  <c r="J110" i="6"/>
  <c r="J27" i="6"/>
  <c r="J59" i="6"/>
  <c r="J91" i="6"/>
  <c r="J123" i="6"/>
  <c r="J28" i="6"/>
  <c r="J60" i="6"/>
  <c r="J92" i="6"/>
  <c r="J124" i="6"/>
  <c r="J25" i="6"/>
  <c r="J57" i="6"/>
  <c r="J89" i="6"/>
  <c r="J121" i="6"/>
  <c r="I37" i="6"/>
  <c r="I43" i="6"/>
  <c r="I55" i="6"/>
  <c r="I63" i="6"/>
  <c r="I71" i="6"/>
  <c r="I80" i="6"/>
  <c r="I87" i="6"/>
  <c r="I93" i="6"/>
  <c r="I100" i="6"/>
  <c r="I107" i="6"/>
  <c r="I113" i="6"/>
  <c r="I117" i="6"/>
  <c r="I121" i="6"/>
  <c r="I125" i="6"/>
  <c r="I129" i="6"/>
  <c r="I133" i="6"/>
  <c r="I137" i="6"/>
  <c r="I141" i="6"/>
  <c r="I145" i="6"/>
  <c r="I149" i="6"/>
  <c r="I153" i="6"/>
  <c r="I206" i="6"/>
  <c r="I210" i="6"/>
  <c r="I214" i="6"/>
  <c r="I218" i="6"/>
  <c r="I222" i="6"/>
  <c r="I226" i="6"/>
  <c r="I230" i="6"/>
  <c r="I234" i="6"/>
  <c r="I238" i="6"/>
  <c r="I242" i="6"/>
  <c r="I246" i="6"/>
  <c r="I250" i="6"/>
  <c r="I254" i="6"/>
  <c r="I258" i="6"/>
  <c r="I262" i="6"/>
  <c r="I266" i="6"/>
  <c r="I270" i="6"/>
  <c r="I274" i="6"/>
  <c r="I278" i="6"/>
  <c r="I282" i="6"/>
  <c r="I286" i="6"/>
  <c r="I290" i="6"/>
  <c r="I294" i="6"/>
  <c r="I298" i="6"/>
  <c r="I302" i="6"/>
  <c r="I306" i="6"/>
  <c r="I310" i="6"/>
  <c r="I314" i="6"/>
  <c r="I318" i="6"/>
  <c r="I322" i="6"/>
  <c r="I9" i="6"/>
  <c r="I13" i="6"/>
  <c r="I17" i="6"/>
  <c r="I21" i="6"/>
  <c r="I25" i="6"/>
  <c r="I30" i="6"/>
  <c r="I36" i="6"/>
  <c r="I45" i="6"/>
  <c r="I51" i="6"/>
  <c r="I58" i="6"/>
  <c r="I66" i="6"/>
  <c r="I74" i="6"/>
  <c r="I81" i="6"/>
  <c r="I92" i="6"/>
  <c r="I101" i="6"/>
  <c r="I110" i="6"/>
  <c r="I163" i="6"/>
  <c r="I171" i="6"/>
  <c r="I179" i="6"/>
  <c r="I187" i="6"/>
  <c r="I195" i="6"/>
  <c r="I203" i="6"/>
  <c r="I162" i="6"/>
  <c r="I170" i="6"/>
  <c r="I178" i="6"/>
  <c r="I186" i="6"/>
  <c r="I194" i="6"/>
  <c r="I202" i="6"/>
  <c r="I328" i="6"/>
  <c r="I332" i="6"/>
  <c r="I336" i="6"/>
  <c r="I340" i="6"/>
  <c r="I344" i="6"/>
  <c r="I348" i="6"/>
  <c r="I352" i="6"/>
  <c r="I356" i="6"/>
  <c r="I360" i="6"/>
  <c r="I364" i="6"/>
  <c r="I368" i="6"/>
  <c r="I372" i="6"/>
  <c r="I376" i="6"/>
  <c r="I380" i="6"/>
  <c r="I384" i="6"/>
  <c r="I388" i="6"/>
  <c r="I392" i="6"/>
  <c r="I396" i="6"/>
  <c r="I400" i="6"/>
  <c r="I404" i="6"/>
  <c r="I408" i="6"/>
  <c r="I412" i="6"/>
  <c r="I416" i="6"/>
  <c r="I420" i="6"/>
  <c r="I424" i="6"/>
  <c r="I428" i="6"/>
  <c r="I432" i="6"/>
  <c r="I436" i="6"/>
  <c r="I439" i="6"/>
  <c r="I443" i="6"/>
  <c r="I447" i="6"/>
  <c r="I451" i="6"/>
  <c r="I455" i="6"/>
  <c r="I459" i="6"/>
  <c r="I463" i="6"/>
  <c r="I467" i="6"/>
  <c r="I471" i="6"/>
  <c r="I475" i="6"/>
  <c r="I479" i="6"/>
  <c r="I483" i="6"/>
  <c r="I487" i="6"/>
  <c r="I491" i="6"/>
  <c r="I495" i="6"/>
  <c r="I499" i="6"/>
  <c r="I503" i="6"/>
  <c r="I507" i="6"/>
  <c r="I511" i="6"/>
  <c r="I515" i="6"/>
  <c r="I519" i="6"/>
  <c r="I542" i="6"/>
  <c r="I546" i="6"/>
  <c r="I550" i="6"/>
  <c r="I554" i="6"/>
  <c r="I558" i="6"/>
  <c r="I562" i="6"/>
  <c r="I538" i="6"/>
  <c r="I525" i="6"/>
  <c r="I529" i="6"/>
  <c r="I535" i="6"/>
  <c r="I571" i="6"/>
  <c r="I566" i="6"/>
  <c r="I573" i="6"/>
  <c r="I577" i="6"/>
  <c r="I581" i="6"/>
  <c r="I585" i="6"/>
  <c r="I589" i="6"/>
  <c r="I593" i="6"/>
  <c r="I597" i="6"/>
  <c r="I601" i="6"/>
  <c r="I605" i="6"/>
  <c r="I609" i="6"/>
  <c r="I613" i="6"/>
  <c r="I617" i="6"/>
  <c r="I621" i="6"/>
  <c r="I624" i="6"/>
  <c r="I628" i="6"/>
  <c r="I635" i="6"/>
  <c r="I643" i="6"/>
  <c r="I651" i="6"/>
  <c r="I636" i="6"/>
  <c r="I644" i="6"/>
  <c r="I652" i="6"/>
  <c r="I661" i="6"/>
  <c r="I676" i="6"/>
  <c r="I671" i="6"/>
  <c r="I684" i="6"/>
  <c r="I692" i="6"/>
  <c r="I658" i="6"/>
  <c r="I666" i="6"/>
  <c r="I665" i="6"/>
  <c r="I681" i="6"/>
  <c r="I689" i="6"/>
  <c r="I696" i="6"/>
  <c r="I704" i="6"/>
  <c r="I708" i="6"/>
  <c r="I712" i="6"/>
  <c r="I716" i="6"/>
  <c r="I720" i="6"/>
  <c r="I697" i="6"/>
  <c r="I724" i="6"/>
  <c r="I728" i="6"/>
  <c r="I732" i="6"/>
  <c r="I736" i="6"/>
  <c r="I740" i="6"/>
  <c r="I744" i="6"/>
  <c r="I747" i="6"/>
  <c r="I753" i="6"/>
  <c r="I757" i="6"/>
  <c r="I749" i="6"/>
  <c r="I764" i="6"/>
  <c r="I768" i="6"/>
  <c r="I774" i="6"/>
  <c r="I776" i="6"/>
  <c r="I780" i="6"/>
  <c r="I784" i="6"/>
  <c r="I788" i="6"/>
  <c r="I792" i="6"/>
  <c r="I796" i="6"/>
  <c r="I800" i="6"/>
  <c r="I804" i="6"/>
  <c r="J18" i="6"/>
  <c r="J50" i="6"/>
  <c r="J82" i="6"/>
  <c r="J114" i="6"/>
  <c r="J31" i="6"/>
  <c r="J63" i="6"/>
  <c r="J95" i="6"/>
  <c r="J127" i="6"/>
  <c r="J204" i="6"/>
  <c r="I42" i="6"/>
  <c r="I112" i="6"/>
  <c r="J36" i="6"/>
  <c r="J100" i="6"/>
  <c r="J33" i="6"/>
  <c r="J97" i="6"/>
  <c r="I39" i="6"/>
  <c r="I65" i="6"/>
  <c r="I82" i="6"/>
  <c r="I95" i="6"/>
  <c r="I108" i="6"/>
  <c r="I118" i="6"/>
  <c r="I126" i="6"/>
  <c r="I134" i="6"/>
  <c r="I138" i="6"/>
  <c r="I142" i="6"/>
  <c r="I150" i="6"/>
  <c r="I154" i="6"/>
  <c r="I207" i="6"/>
  <c r="I211" i="6"/>
  <c r="I215" i="6"/>
  <c r="I219" i="6"/>
  <c r="I223" i="6"/>
  <c r="I227" i="6"/>
  <c r="I231" i="6"/>
  <c r="I235" i="6"/>
  <c r="I239" i="6"/>
  <c r="I243" i="6"/>
  <c r="I247" i="6"/>
  <c r="I251" i="6"/>
  <c r="I255" i="6"/>
  <c r="I259" i="6"/>
  <c r="I263" i="6"/>
  <c r="I267" i="6"/>
  <c r="I271" i="6"/>
  <c r="I275" i="6"/>
  <c r="I279" i="6"/>
  <c r="I283" i="6"/>
  <c r="I287" i="6"/>
  <c r="I291" i="6"/>
  <c r="I295" i="6"/>
  <c r="I299" i="6"/>
  <c r="I303" i="6"/>
  <c r="I307" i="6"/>
  <c r="I311" i="6"/>
  <c r="I315" i="6"/>
  <c r="I319" i="6"/>
  <c r="I323" i="6"/>
  <c r="I10" i="6"/>
  <c r="I14" i="6"/>
  <c r="I18" i="6"/>
  <c r="I22" i="6"/>
  <c r="I26" i="6"/>
  <c r="I32" i="6"/>
  <c r="I38" i="6"/>
  <c r="I46" i="6"/>
  <c r="I52" i="6"/>
  <c r="I60" i="6"/>
  <c r="I67" i="6"/>
  <c r="I75" i="6"/>
  <c r="I83" i="6"/>
  <c r="I94" i="6"/>
  <c r="I104" i="6"/>
  <c r="I157" i="6"/>
  <c r="I165" i="6"/>
  <c r="I173" i="6"/>
  <c r="I181" i="6"/>
  <c r="I189" i="6"/>
  <c r="I197" i="6"/>
  <c r="I156" i="6"/>
  <c r="I164" i="6"/>
  <c r="I172" i="6"/>
  <c r="I180" i="6"/>
  <c r="I188" i="6"/>
  <c r="I196" i="6"/>
  <c r="I204" i="6"/>
  <c r="I329" i="6"/>
  <c r="I333" i="6"/>
  <c r="I337" i="6"/>
  <c r="I341" i="6"/>
  <c r="I345" i="6"/>
  <c r="I349" i="6"/>
  <c r="I353" i="6"/>
  <c r="I357" i="6"/>
  <c r="I361" i="6"/>
  <c r="I365" i="6"/>
  <c r="I369" i="6"/>
  <c r="I373" i="6"/>
  <c r="I377" i="6"/>
  <c r="I381" i="6"/>
  <c r="I385" i="6"/>
  <c r="I389" i="6"/>
  <c r="I393" i="6"/>
  <c r="I397" i="6"/>
  <c r="I401" i="6"/>
  <c r="I405" i="6"/>
  <c r="I409" i="6"/>
  <c r="I413" i="6"/>
  <c r="I417" i="6"/>
  <c r="I421" i="6"/>
  <c r="I425" i="6"/>
  <c r="I429" i="6"/>
  <c r="I433" i="6"/>
  <c r="I437" i="6"/>
  <c r="I440" i="6"/>
  <c r="I444" i="6"/>
  <c r="I448" i="6"/>
  <c r="I452" i="6"/>
  <c r="I456" i="6"/>
  <c r="I460" i="6"/>
  <c r="I464" i="6"/>
  <c r="I468" i="6"/>
  <c r="I472" i="6"/>
  <c r="I476" i="6"/>
  <c r="I480" i="6"/>
  <c r="I484" i="6"/>
  <c r="I488" i="6"/>
  <c r="I492" i="6"/>
  <c r="I496" i="6"/>
  <c r="I500" i="6"/>
  <c r="I504" i="6"/>
  <c r="I508" i="6"/>
  <c r="I512" i="6"/>
  <c r="I516" i="6"/>
  <c r="I520" i="6"/>
  <c r="I543" i="6"/>
  <c r="I547" i="6"/>
  <c r="I551" i="6"/>
  <c r="I555" i="6"/>
  <c r="I559" i="6"/>
  <c r="I532" i="6"/>
  <c r="I540" i="6"/>
  <c r="I526" i="6"/>
  <c r="I530" i="6"/>
  <c r="I537" i="6"/>
  <c r="I563" i="6"/>
  <c r="I567" i="6"/>
  <c r="I574" i="6"/>
  <c r="I578" i="6"/>
  <c r="I582" i="6"/>
  <c r="I586" i="6"/>
  <c r="I590" i="6"/>
  <c r="I594" i="6"/>
  <c r="I598" i="6"/>
  <c r="I602" i="6"/>
  <c r="I606" i="6"/>
  <c r="I610" i="6"/>
  <c r="I614" i="6"/>
  <c r="I618" i="6"/>
  <c r="I622" i="6"/>
  <c r="I625" i="6"/>
  <c r="I629" i="6"/>
  <c r="I637" i="6"/>
  <c r="I645" i="6"/>
  <c r="I630" i="6"/>
  <c r="I638" i="6"/>
  <c r="I646" i="6"/>
  <c r="I655" i="6"/>
  <c r="I663" i="6"/>
  <c r="I680" i="6"/>
  <c r="I675" i="6"/>
  <c r="I686" i="6"/>
  <c r="I694" i="6"/>
  <c r="I660" i="6"/>
  <c r="I670" i="6"/>
  <c r="I669" i="6"/>
  <c r="I683" i="6"/>
  <c r="I691" i="6"/>
  <c r="I701" i="6"/>
  <c r="I705" i="6"/>
  <c r="I709" i="6"/>
  <c r="I713" i="6"/>
  <c r="I717" i="6"/>
  <c r="I721" i="6"/>
  <c r="I698" i="6"/>
  <c r="I725" i="6"/>
  <c r="I729" i="6"/>
  <c r="I733" i="6"/>
  <c r="I737" i="6"/>
  <c r="I741" i="6"/>
  <c r="I745" i="6"/>
  <c r="I750" i="6"/>
  <c r="I754" i="6"/>
  <c r="I758" i="6"/>
  <c r="I761" i="6"/>
  <c r="I765" i="6"/>
  <c r="I769" i="6"/>
  <c r="I772" i="6"/>
  <c r="I777" i="6"/>
  <c r="I781" i="6"/>
  <c r="I785" i="6"/>
  <c r="I789" i="6"/>
  <c r="I793" i="6"/>
  <c r="I797" i="6"/>
  <c r="I801" i="6"/>
  <c r="J26" i="6"/>
  <c r="J58" i="6"/>
  <c r="J90" i="6"/>
  <c r="J122" i="6"/>
  <c r="J39" i="6"/>
  <c r="J71" i="6"/>
  <c r="J103" i="6"/>
  <c r="J135" i="6"/>
  <c r="I61" i="6"/>
  <c r="I116" i="6"/>
  <c r="J68" i="6"/>
  <c r="J132" i="6"/>
  <c r="J65" i="6"/>
  <c r="J129" i="6"/>
  <c r="I28" i="6"/>
  <c r="I47" i="6"/>
  <c r="I57" i="6"/>
  <c r="I73" i="6"/>
  <c r="I88" i="6"/>
  <c r="I102" i="6"/>
  <c r="I114" i="6"/>
  <c r="I122" i="6"/>
  <c r="I130" i="6"/>
  <c r="I146" i="6"/>
  <c r="J30" i="6"/>
  <c r="J62" i="6"/>
  <c r="J94" i="6"/>
  <c r="J126" i="6"/>
  <c r="J11" i="6"/>
  <c r="J43" i="6"/>
  <c r="J75" i="6"/>
  <c r="J107" i="6"/>
  <c r="J139" i="6"/>
  <c r="J12" i="6"/>
  <c r="J44" i="6"/>
  <c r="J76" i="6"/>
  <c r="J108" i="6"/>
  <c r="J140" i="6"/>
  <c r="J9" i="6"/>
  <c r="J41" i="6"/>
  <c r="J73" i="6"/>
  <c r="J105" i="6"/>
  <c r="I31" i="6"/>
  <c r="I40" i="6"/>
  <c r="I50" i="6"/>
  <c r="I59" i="6"/>
  <c r="I68" i="6"/>
  <c r="I76" i="6"/>
  <c r="I84" i="6"/>
  <c r="I89" i="6"/>
  <c r="I96" i="6"/>
  <c r="I103" i="6"/>
  <c r="I111" i="6"/>
  <c r="I115" i="6"/>
  <c r="I119" i="6"/>
  <c r="I123" i="6"/>
  <c r="I127" i="6"/>
  <c r="I131" i="6"/>
  <c r="I135" i="6"/>
  <c r="I139" i="6"/>
  <c r="I143" i="6"/>
  <c r="I147" i="6"/>
  <c r="I151" i="6"/>
  <c r="I155" i="6"/>
  <c r="I208" i="6"/>
  <c r="I212" i="6"/>
  <c r="I216" i="6"/>
  <c r="I220" i="6"/>
  <c r="I224" i="6"/>
  <c r="I228" i="6"/>
  <c r="I232" i="6"/>
  <c r="I236" i="6"/>
  <c r="I240" i="6"/>
  <c r="I244" i="6"/>
  <c r="I248" i="6"/>
  <c r="I252" i="6"/>
  <c r="I256" i="6"/>
  <c r="I260" i="6"/>
  <c r="I264" i="6"/>
  <c r="I268" i="6"/>
  <c r="I272" i="6"/>
  <c r="I276" i="6"/>
  <c r="I280" i="6"/>
  <c r="I284" i="6"/>
  <c r="I288" i="6"/>
  <c r="I292" i="6"/>
  <c r="I296" i="6"/>
  <c r="I300" i="6"/>
  <c r="I304" i="6"/>
  <c r="I308" i="6"/>
  <c r="I312" i="6"/>
  <c r="I316" i="6"/>
  <c r="I320" i="6"/>
  <c r="I324" i="6"/>
  <c r="I11" i="6"/>
  <c r="I15" i="6"/>
  <c r="I19" i="6"/>
  <c r="I23" i="6"/>
  <c r="I27" i="6"/>
  <c r="I33" i="6"/>
  <c r="I41" i="6"/>
  <c r="I48" i="6"/>
  <c r="I54" i="6"/>
  <c r="I62" i="6"/>
  <c r="I69" i="6"/>
  <c r="I78" i="6"/>
  <c r="I85" i="6"/>
  <c r="I97" i="6"/>
  <c r="I106" i="6"/>
  <c r="I159" i="6"/>
  <c r="I167" i="6"/>
  <c r="I175" i="6"/>
  <c r="I183" i="6"/>
  <c r="I191" i="6"/>
  <c r="I199" i="6"/>
  <c r="I158" i="6"/>
  <c r="I166" i="6"/>
  <c r="I174" i="6"/>
  <c r="I182" i="6"/>
  <c r="I190" i="6"/>
  <c r="I198" i="6"/>
  <c r="I326" i="6"/>
  <c r="I330" i="6"/>
  <c r="I334" i="6"/>
  <c r="I338" i="6"/>
  <c r="I342" i="6"/>
  <c r="I346" i="6"/>
  <c r="I350" i="6"/>
  <c r="I354" i="6"/>
  <c r="I358" i="6"/>
  <c r="I362" i="6"/>
  <c r="I366" i="6"/>
  <c r="I370" i="6"/>
  <c r="I374" i="6"/>
  <c r="I378" i="6"/>
  <c r="I382" i="6"/>
  <c r="I386" i="6"/>
  <c r="I390" i="6"/>
  <c r="I394" i="6"/>
  <c r="I398" i="6"/>
  <c r="I402" i="6"/>
  <c r="I406" i="6"/>
  <c r="I410" i="6"/>
  <c r="I414" i="6"/>
  <c r="I418" i="6"/>
  <c r="I422" i="6"/>
  <c r="I426" i="6"/>
  <c r="I430" i="6"/>
  <c r="I434" i="6"/>
  <c r="I438" i="6"/>
  <c r="I441" i="6"/>
  <c r="I445" i="6"/>
  <c r="I449" i="6"/>
  <c r="I453" i="6"/>
  <c r="I457" i="6"/>
  <c r="I461" i="6"/>
  <c r="I465" i="6"/>
  <c r="I469" i="6"/>
  <c r="I473" i="6"/>
  <c r="I477" i="6"/>
  <c r="I481" i="6"/>
  <c r="I485" i="6"/>
  <c r="I489" i="6"/>
  <c r="I493" i="6"/>
  <c r="I497" i="6"/>
  <c r="I501" i="6"/>
  <c r="I505" i="6"/>
  <c r="I509" i="6"/>
  <c r="I513" i="6"/>
  <c r="I517" i="6"/>
  <c r="I521" i="6"/>
  <c r="I544" i="6"/>
  <c r="I548" i="6"/>
  <c r="I552" i="6"/>
  <c r="I556" i="6"/>
  <c r="I560" i="6"/>
  <c r="I534" i="6"/>
  <c r="I523" i="6"/>
  <c r="I527" i="6"/>
  <c r="I531" i="6"/>
  <c r="I539" i="6"/>
  <c r="I564" i="6"/>
  <c r="I568" i="6"/>
  <c r="I575" i="6"/>
  <c r="I579" i="6"/>
  <c r="I583" i="6"/>
  <c r="I587" i="6"/>
  <c r="I591" i="6"/>
  <c r="I595" i="6"/>
  <c r="I599" i="6"/>
  <c r="I603" i="6"/>
  <c r="I607" i="6"/>
  <c r="I611" i="6"/>
  <c r="I615" i="6"/>
  <c r="I619" i="6"/>
  <c r="I580" i="6"/>
  <c r="I626" i="6"/>
  <c r="I631" i="6"/>
  <c r="I639" i="6"/>
  <c r="I647" i="6"/>
  <c r="I632" i="6"/>
  <c r="I640" i="6"/>
  <c r="I648" i="6"/>
  <c r="I657" i="6"/>
  <c r="I668" i="6"/>
  <c r="I653" i="6"/>
  <c r="I679" i="6"/>
  <c r="I688" i="6"/>
  <c r="I654" i="6"/>
  <c r="I662" i="6"/>
  <c r="I674" i="6"/>
  <c r="I673" i="6"/>
  <c r="I685" i="6"/>
  <c r="I693" i="6"/>
  <c r="I702" i="6"/>
  <c r="I706" i="6"/>
  <c r="I710" i="6"/>
  <c r="I714" i="6"/>
  <c r="I718" i="6"/>
  <c r="I722" i="6"/>
  <c r="I699" i="6"/>
  <c r="I726" i="6"/>
  <c r="I730" i="6"/>
  <c r="I734" i="6"/>
  <c r="I738" i="6"/>
  <c r="I742" i="6"/>
  <c r="I746" i="6"/>
  <c r="I751" i="6"/>
  <c r="I755" i="6"/>
  <c r="I759" i="6"/>
  <c r="I762" i="6"/>
  <c r="I766" i="6"/>
  <c r="I770" i="6"/>
  <c r="I775" i="6"/>
  <c r="I778" i="6"/>
  <c r="I782" i="6"/>
  <c r="I786" i="6"/>
  <c r="I790" i="6"/>
  <c r="I794" i="6"/>
  <c r="I798" i="6"/>
  <c r="J34" i="6"/>
  <c r="J66" i="6"/>
  <c r="J98" i="6"/>
  <c r="J130" i="6"/>
  <c r="J15" i="6"/>
  <c r="J47" i="6"/>
  <c r="J79" i="6"/>
  <c r="J111" i="6"/>
  <c r="W24" i="14" l="1"/>
  <c r="Y24" i="14"/>
  <c r="X24" i="14"/>
  <c r="Q17" i="11"/>
  <c r="Q23" i="11"/>
  <c r="Q44" i="11"/>
  <c r="Q43" i="11"/>
  <c r="Q34" i="11"/>
  <c r="Q19" i="11"/>
  <c r="Q20" i="11"/>
  <c r="Q26" i="11"/>
  <c r="Q24" i="11"/>
  <c r="Q28" i="11"/>
  <c r="Q25" i="11"/>
  <c r="Q40" i="11"/>
  <c r="Q46" i="11"/>
  <c r="Q29" i="11"/>
  <c r="Q30" i="11"/>
  <c r="Q27" i="11"/>
  <c r="Q38" i="11"/>
  <c r="Q35" i="11"/>
  <c r="Q47" i="11"/>
  <c r="Q21" i="11"/>
  <c r="Q18" i="11"/>
  <c r="Q37" i="11"/>
  <c r="Q45" i="11"/>
  <c r="Q33" i="11"/>
  <c r="Q22" i="11"/>
  <c r="Q16" i="11"/>
  <c r="Q41" i="11"/>
  <c r="Q32" i="11"/>
  <c r="Q42" i="11"/>
  <c r="Q39" i="11"/>
  <c r="Q36" i="11"/>
  <c r="Q14" i="11"/>
  <c r="Q48" i="11"/>
  <c r="Q15" i="11"/>
  <c r="Q31" i="11"/>
  <c r="B38" i="12" l="1"/>
  <c r="B36" i="12"/>
  <c r="B34" i="12"/>
  <c r="B32" i="12"/>
  <c r="B30" i="12"/>
  <c r="B28" i="12"/>
  <c r="B26" i="12"/>
  <c r="B24" i="12"/>
  <c r="B22" i="12"/>
  <c r="B20" i="12"/>
  <c r="B18" i="12"/>
  <c r="B16" i="12"/>
  <c r="B14" i="12"/>
  <c r="B39" i="12"/>
  <c r="B37" i="12"/>
  <c r="B35" i="12"/>
  <c r="B33" i="12"/>
  <c r="B31" i="12"/>
  <c r="B29" i="12"/>
  <c r="B27" i="12"/>
  <c r="B25" i="12"/>
  <c r="B23" i="12"/>
  <c r="B21" i="12"/>
  <c r="B19" i="12"/>
  <c r="B17" i="12"/>
  <c r="B15" i="12"/>
  <c r="B13" i="12"/>
  <c r="A65" i="12" l="1"/>
  <c r="S25" i="12"/>
  <c r="D25" i="12"/>
  <c r="V25" i="12"/>
  <c r="R25" i="12"/>
  <c r="C25" i="12"/>
  <c r="U25" i="12"/>
  <c r="Q25" i="12"/>
  <c r="P25" i="12"/>
  <c r="T25" i="12"/>
  <c r="A55" i="12"/>
  <c r="S15" i="12"/>
  <c r="D15" i="12"/>
  <c r="V15" i="12"/>
  <c r="R15" i="12"/>
  <c r="C15" i="12"/>
  <c r="U15" i="12"/>
  <c r="Q15" i="12"/>
  <c r="T15" i="12"/>
  <c r="P15" i="12"/>
  <c r="A77" i="12"/>
  <c r="S37" i="12"/>
  <c r="D37" i="12"/>
  <c r="V37" i="12"/>
  <c r="R37" i="12"/>
  <c r="C37" i="12"/>
  <c r="U37" i="12"/>
  <c r="Q37" i="12"/>
  <c r="T37" i="12"/>
  <c r="P37" i="12"/>
  <c r="A73" i="12"/>
  <c r="S33" i="12"/>
  <c r="D33" i="12"/>
  <c r="V33" i="12"/>
  <c r="R33" i="12"/>
  <c r="C33" i="12"/>
  <c r="U33" i="12"/>
  <c r="Q33" i="12"/>
  <c r="P33" i="12"/>
  <c r="T33" i="12"/>
  <c r="A63" i="12"/>
  <c r="S23" i="12"/>
  <c r="D23" i="12"/>
  <c r="V23" i="12"/>
  <c r="R23" i="12"/>
  <c r="C23" i="12"/>
  <c r="U23" i="12"/>
  <c r="Q23" i="12"/>
  <c r="T23" i="12"/>
  <c r="P23" i="12"/>
  <c r="A71" i="12"/>
  <c r="S31" i="12"/>
  <c r="D31" i="12"/>
  <c r="V31" i="12"/>
  <c r="R31" i="12"/>
  <c r="C31" i="12"/>
  <c r="U31" i="12"/>
  <c r="Q31" i="12"/>
  <c r="T31" i="12"/>
  <c r="P31" i="12"/>
  <c r="A60" i="12"/>
  <c r="U20" i="12"/>
  <c r="Q20" i="12"/>
  <c r="T20" i="12"/>
  <c r="P20" i="12"/>
  <c r="S20" i="12"/>
  <c r="D20" i="12"/>
  <c r="R20" i="12"/>
  <c r="C20" i="12"/>
  <c r="V20" i="12"/>
  <c r="A54" i="12"/>
  <c r="U14" i="12"/>
  <c r="Q14" i="12"/>
  <c r="T14" i="12"/>
  <c r="P14" i="12"/>
  <c r="S14" i="12"/>
  <c r="D14" i="12"/>
  <c r="C14" i="12"/>
  <c r="V14" i="12"/>
  <c r="R14" i="12"/>
  <c r="A53" i="12"/>
  <c r="S13" i="12"/>
  <c r="D13" i="12"/>
  <c r="V13" i="12"/>
  <c r="R13" i="12"/>
  <c r="C13" i="12"/>
  <c r="U13" i="12"/>
  <c r="Q13" i="12"/>
  <c r="T13" i="12"/>
  <c r="P13" i="12"/>
  <c r="A67" i="12"/>
  <c r="S27" i="12"/>
  <c r="D27" i="12"/>
  <c r="V27" i="12"/>
  <c r="R27" i="12"/>
  <c r="C27" i="12"/>
  <c r="U27" i="12"/>
  <c r="Q27" i="12"/>
  <c r="T27" i="12"/>
  <c r="P27" i="12"/>
  <c r="A57" i="12"/>
  <c r="S17" i="12"/>
  <c r="D17" i="12"/>
  <c r="V17" i="12"/>
  <c r="R17" i="12"/>
  <c r="C17" i="12"/>
  <c r="U17" i="12"/>
  <c r="Q17" i="12"/>
  <c r="P17" i="12"/>
  <c r="T17" i="12"/>
  <c r="A74" i="12"/>
  <c r="U34" i="12"/>
  <c r="Q34" i="12"/>
  <c r="T34" i="12"/>
  <c r="P34" i="12"/>
  <c r="S34" i="12"/>
  <c r="D34" i="12"/>
  <c r="V34" i="12"/>
  <c r="R34" i="12"/>
  <c r="C34" i="12"/>
  <c r="A66" i="12"/>
  <c r="U26" i="12"/>
  <c r="Q26" i="12"/>
  <c r="T26" i="12"/>
  <c r="P26" i="12"/>
  <c r="S26" i="12"/>
  <c r="D26" i="12"/>
  <c r="V26" i="12"/>
  <c r="R26" i="12"/>
  <c r="C26" i="12"/>
  <c r="A75" i="12"/>
  <c r="S35" i="12"/>
  <c r="D35" i="12"/>
  <c r="V35" i="12"/>
  <c r="R35" i="12"/>
  <c r="C35" i="12"/>
  <c r="U35" i="12"/>
  <c r="Q35" i="12"/>
  <c r="T35" i="12"/>
  <c r="P35" i="12"/>
  <c r="A61" i="12"/>
  <c r="S21" i="12"/>
  <c r="D21" i="12"/>
  <c r="V21" i="12"/>
  <c r="R21" i="12"/>
  <c r="C21" i="12"/>
  <c r="U21" i="12"/>
  <c r="Q21" i="12"/>
  <c r="T21" i="12"/>
  <c r="P21" i="12"/>
  <c r="A78" i="12"/>
  <c r="U38" i="12"/>
  <c r="Q38" i="12"/>
  <c r="T38" i="12"/>
  <c r="P38" i="12"/>
  <c r="S38" i="12"/>
  <c r="D38" i="12"/>
  <c r="V38" i="12"/>
  <c r="R38" i="12"/>
  <c r="C38" i="12"/>
  <c r="A64" i="12"/>
  <c r="U24" i="12"/>
  <c r="Q24" i="12"/>
  <c r="T24" i="12"/>
  <c r="P24" i="12"/>
  <c r="S24" i="12"/>
  <c r="D24" i="12"/>
  <c r="V24" i="12"/>
  <c r="R24" i="12"/>
  <c r="C24" i="12"/>
  <c r="A58" i="12"/>
  <c r="U18" i="12"/>
  <c r="Q18" i="12"/>
  <c r="T18" i="12"/>
  <c r="P18" i="12"/>
  <c r="S18" i="12"/>
  <c r="D18" i="12"/>
  <c r="V18" i="12"/>
  <c r="R18" i="12"/>
  <c r="C18" i="12"/>
  <c r="A69" i="12"/>
  <c r="S29" i="12"/>
  <c r="D29" i="12"/>
  <c r="V29" i="12"/>
  <c r="R29" i="12"/>
  <c r="C29" i="12"/>
  <c r="U29" i="12"/>
  <c r="Q29" i="12"/>
  <c r="T29" i="12"/>
  <c r="P29" i="12"/>
  <c r="A59" i="12"/>
  <c r="S19" i="12"/>
  <c r="D19" i="12"/>
  <c r="V19" i="12"/>
  <c r="R19" i="12"/>
  <c r="C19" i="12"/>
  <c r="U19" i="12"/>
  <c r="Q19" i="12"/>
  <c r="T19" i="12"/>
  <c r="P19" i="12"/>
  <c r="A56" i="12"/>
  <c r="U16" i="12"/>
  <c r="Q16" i="12"/>
  <c r="T16" i="12"/>
  <c r="P16" i="12"/>
  <c r="S16" i="12"/>
  <c r="D16" i="12"/>
  <c r="V16" i="12"/>
  <c r="R16" i="12"/>
  <c r="C16" i="12"/>
  <c r="A68" i="12"/>
  <c r="U28" i="12"/>
  <c r="Q28" i="12"/>
  <c r="T28" i="12"/>
  <c r="P28" i="12"/>
  <c r="S28" i="12"/>
  <c r="D28" i="12"/>
  <c r="R28" i="12"/>
  <c r="C28" i="12"/>
  <c r="V28" i="12"/>
  <c r="A62" i="12"/>
  <c r="U22" i="12"/>
  <c r="Q22" i="12"/>
  <c r="T22" i="12"/>
  <c r="P22" i="12"/>
  <c r="S22" i="12"/>
  <c r="D22" i="12"/>
  <c r="C22" i="12"/>
  <c r="V22" i="12"/>
  <c r="R22" i="12"/>
  <c r="A79" i="12"/>
  <c r="S39" i="12"/>
  <c r="D39" i="12"/>
  <c r="V39" i="12"/>
  <c r="R39" i="12"/>
  <c r="C39" i="12"/>
  <c r="U39" i="12"/>
  <c r="Q39" i="12"/>
  <c r="T39" i="12"/>
  <c r="P39" i="12"/>
  <c r="A72" i="12"/>
  <c r="U32" i="12"/>
  <c r="Q32" i="12"/>
  <c r="T32" i="12"/>
  <c r="P32" i="12"/>
  <c r="S32" i="12"/>
  <c r="D32" i="12"/>
  <c r="V32" i="12"/>
  <c r="R32" i="12"/>
  <c r="C32" i="12"/>
  <c r="A76" i="12"/>
  <c r="U36" i="12"/>
  <c r="Q36" i="12"/>
  <c r="T36" i="12"/>
  <c r="P36" i="12"/>
  <c r="S36" i="12"/>
  <c r="D36" i="12"/>
  <c r="V36" i="12"/>
  <c r="R36" i="12"/>
  <c r="C36" i="12"/>
  <c r="A70" i="12"/>
  <c r="U30" i="12"/>
  <c r="Q30" i="12"/>
  <c r="T30" i="12"/>
  <c r="P30" i="12"/>
  <c r="S30" i="12"/>
  <c r="D30" i="12"/>
  <c r="C30" i="12"/>
  <c r="V30" i="12"/>
  <c r="R30" i="12"/>
  <c r="Y64" i="12" l="1"/>
  <c r="U64" i="12"/>
  <c r="Q64" i="12"/>
  <c r="M64" i="12"/>
  <c r="I64" i="12"/>
  <c r="E64" i="12"/>
  <c r="AB64" i="12"/>
  <c r="W64" i="12"/>
  <c r="R64" i="12"/>
  <c r="L64" i="12"/>
  <c r="G64" i="12"/>
  <c r="B64" i="12"/>
  <c r="AA64" i="12"/>
  <c r="V64" i="12"/>
  <c r="P64" i="12"/>
  <c r="K64" i="12"/>
  <c r="F64" i="12"/>
  <c r="T64" i="12"/>
  <c r="J64" i="12"/>
  <c r="S64" i="12"/>
  <c r="H64" i="12"/>
  <c r="Z64" i="12"/>
  <c r="O64" i="12"/>
  <c r="D64" i="12"/>
  <c r="X64" i="12"/>
  <c r="N64" i="12"/>
  <c r="C64" i="12"/>
  <c r="AA70" i="12"/>
  <c r="W70" i="12"/>
  <c r="S70" i="12"/>
  <c r="O70" i="12"/>
  <c r="K70" i="12"/>
  <c r="G70" i="12"/>
  <c r="C70" i="12"/>
  <c r="Y70" i="12"/>
  <c r="U70" i="12"/>
  <c r="Q70" i="12"/>
  <c r="M70" i="12"/>
  <c r="I70" i="12"/>
  <c r="E70" i="12"/>
  <c r="AB70" i="12"/>
  <c r="T70" i="12"/>
  <c r="L70" i="12"/>
  <c r="D70" i="12"/>
  <c r="X70" i="12"/>
  <c r="N70" i="12"/>
  <c r="B70" i="12"/>
  <c r="V70" i="12"/>
  <c r="J70" i="12"/>
  <c r="R70" i="12"/>
  <c r="P70" i="12"/>
  <c r="H70" i="12"/>
  <c r="Z70" i="12"/>
  <c r="F70" i="12"/>
  <c r="Y62" i="12"/>
  <c r="U62" i="12"/>
  <c r="Q62" i="12"/>
  <c r="M62" i="12"/>
  <c r="I62" i="12"/>
  <c r="E62" i="12"/>
  <c r="Z62" i="12"/>
  <c r="T62" i="12"/>
  <c r="O62" i="12"/>
  <c r="J62" i="12"/>
  <c r="D62" i="12"/>
  <c r="X62" i="12"/>
  <c r="S62" i="12"/>
  <c r="N62" i="12"/>
  <c r="H62" i="12"/>
  <c r="C62" i="12"/>
  <c r="W62" i="12"/>
  <c r="L62" i="12"/>
  <c r="B62" i="12"/>
  <c r="V62" i="12"/>
  <c r="K62" i="12"/>
  <c r="AB62" i="12"/>
  <c r="R62" i="12"/>
  <c r="G62" i="12"/>
  <c r="AA62" i="12"/>
  <c r="P62" i="12"/>
  <c r="F62" i="12"/>
  <c r="AA69" i="12"/>
  <c r="W69" i="12"/>
  <c r="S69" i="12"/>
  <c r="O69" i="12"/>
  <c r="K69" i="12"/>
  <c r="G69" i="12"/>
  <c r="C69" i="12"/>
  <c r="Y69" i="12"/>
  <c r="U69" i="12"/>
  <c r="Q69" i="12"/>
  <c r="M69" i="12"/>
  <c r="I69" i="12"/>
  <c r="E69" i="12"/>
  <c r="X69" i="12"/>
  <c r="P69" i="12"/>
  <c r="H69" i="12"/>
  <c r="T69" i="12"/>
  <c r="J69" i="12"/>
  <c r="AB69" i="12"/>
  <c r="R69" i="12"/>
  <c r="F69" i="12"/>
  <c r="Z69" i="12"/>
  <c r="D69" i="12"/>
  <c r="V69" i="12"/>
  <c r="B69" i="12"/>
  <c r="N69" i="12"/>
  <c r="L69" i="12"/>
  <c r="Y61" i="12"/>
  <c r="AA61" i="12"/>
  <c r="V61" i="12"/>
  <c r="R61" i="12"/>
  <c r="N61" i="12"/>
  <c r="J61" i="12"/>
  <c r="F61" i="12"/>
  <c r="B61" i="12"/>
  <c r="Z61" i="12"/>
  <c r="U61" i="12"/>
  <c r="Q61" i="12"/>
  <c r="M61" i="12"/>
  <c r="I61" i="12"/>
  <c r="E61" i="12"/>
  <c r="T61" i="12"/>
  <c r="L61" i="12"/>
  <c r="D61" i="12"/>
  <c r="AB61" i="12"/>
  <c r="S61" i="12"/>
  <c r="K61" i="12"/>
  <c r="C61" i="12"/>
  <c r="X61" i="12"/>
  <c r="P61" i="12"/>
  <c r="H61" i="12"/>
  <c r="W61" i="12"/>
  <c r="O61" i="12"/>
  <c r="G61" i="12"/>
  <c r="Y57" i="12"/>
  <c r="U57" i="12"/>
  <c r="Q57" i="12"/>
  <c r="M57" i="12"/>
  <c r="I57" i="12"/>
  <c r="E57" i="12"/>
  <c r="Z57" i="12"/>
  <c r="T57" i="12"/>
  <c r="O57" i="12"/>
  <c r="J57" i="12"/>
  <c r="D57" i="12"/>
  <c r="X57" i="12"/>
  <c r="S57" i="12"/>
  <c r="N57" i="12"/>
  <c r="H57" i="12"/>
  <c r="C57" i="12"/>
  <c r="AB57" i="12"/>
  <c r="W57" i="12"/>
  <c r="R57" i="12"/>
  <c r="L57" i="12"/>
  <c r="G57" i="12"/>
  <c r="B57" i="12"/>
  <c r="AA57" i="12"/>
  <c r="V57" i="12"/>
  <c r="P57" i="12"/>
  <c r="K57" i="12"/>
  <c r="F57" i="12"/>
  <c r="Z60" i="12"/>
  <c r="V60" i="12"/>
  <c r="R60" i="12"/>
  <c r="N60" i="12"/>
  <c r="J60" i="12"/>
  <c r="F60" i="12"/>
  <c r="B60" i="12"/>
  <c r="Y60" i="12"/>
  <c r="U60" i="12"/>
  <c r="Q60" i="12"/>
  <c r="M60" i="12"/>
  <c r="I60" i="12"/>
  <c r="E60" i="12"/>
  <c r="X60" i="12"/>
  <c r="P60" i="12"/>
  <c r="H60" i="12"/>
  <c r="W60" i="12"/>
  <c r="O60" i="12"/>
  <c r="G60" i="12"/>
  <c r="AB60" i="12"/>
  <c r="T60" i="12"/>
  <c r="L60" i="12"/>
  <c r="D60" i="12"/>
  <c r="AA60" i="12"/>
  <c r="S60" i="12"/>
  <c r="K60" i="12"/>
  <c r="C60" i="12"/>
  <c r="AA77" i="12"/>
  <c r="W77" i="12"/>
  <c r="S77" i="12"/>
  <c r="O77" i="12"/>
  <c r="K77" i="12"/>
  <c r="G77" i="12"/>
  <c r="C77" i="12"/>
  <c r="Y77" i="12"/>
  <c r="U77" i="12"/>
  <c r="Q77" i="12"/>
  <c r="M77" i="12"/>
  <c r="I77" i="12"/>
  <c r="E77" i="12"/>
  <c r="X77" i="12"/>
  <c r="P77" i="12"/>
  <c r="H77" i="12"/>
  <c r="T77" i="12"/>
  <c r="J77" i="12"/>
  <c r="AB77" i="12"/>
  <c r="R77" i="12"/>
  <c r="F77" i="12"/>
  <c r="N77" i="12"/>
  <c r="L77" i="12"/>
  <c r="Z77" i="12"/>
  <c r="D77" i="12"/>
  <c r="V77" i="12"/>
  <c r="B77" i="12"/>
  <c r="AA72" i="12"/>
  <c r="W72" i="12"/>
  <c r="S72" i="12"/>
  <c r="O72" i="12"/>
  <c r="K72" i="12"/>
  <c r="G72" i="12"/>
  <c r="C72" i="12"/>
  <c r="Y72" i="12"/>
  <c r="U72" i="12"/>
  <c r="Q72" i="12"/>
  <c r="M72" i="12"/>
  <c r="I72" i="12"/>
  <c r="E72" i="12"/>
  <c r="AB72" i="12"/>
  <c r="T72" i="12"/>
  <c r="L72" i="12"/>
  <c r="D72" i="12"/>
  <c r="V72" i="12"/>
  <c r="J72" i="12"/>
  <c r="R72" i="12"/>
  <c r="H72" i="12"/>
  <c r="Z72" i="12"/>
  <c r="F72" i="12"/>
  <c r="X72" i="12"/>
  <c r="B72" i="12"/>
  <c r="P72" i="12"/>
  <c r="N72" i="12"/>
  <c r="Y56" i="12"/>
  <c r="U56" i="12"/>
  <c r="Q56" i="12"/>
  <c r="M56" i="12"/>
  <c r="I56" i="12"/>
  <c r="E56" i="12"/>
  <c r="AA56" i="12"/>
  <c r="V56" i="12"/>
  <c r="P56" i="12"/>
  <c r="K56" i="12"/>
  <c r="F56" i="12"/>
  <c r="Z56" i="12"/>
  <c r="T56" i="12"/>
  <c r="O56" i="12"/>
  <c r="J56" i="12"/>
  <c r="D56" i="12"/>
  <c r="X56" i="12"/>
  <c r="S56" i="12"/>
  <c r="N56" i="12"/>
  <c r="H56" i="12"/>
  <c r="C56" i="12"/>
  <c r="AB56" i="12"/>
  <c r="W56" i="12"/>
  <c r="R56" i="12"/>
  <c r="L56" i="12"/>
  <c r="G56" i="12"/>
  <c r="B56" i="12"/>
  <c r="AA79" i="12"/>
  <c r="W79" i="12"/>
  <c r="S79" i="12"/>
  <c r="O79" i="12"/>
  <c r="K79" i="12"/>
  <c r="G79" i="12"/>
  <c r="C79" i="12"/>
  <c r="Y79" i="12"/>
  <c r="U79" i="12"/>
  <c r="Q79" i="12"/>
  <c r="M79" i="12"/>
  <c r="I79" i="12"/>
  <c r="E79" i="12"/>
  <c r="X79" i="12"/>
  <c r="P79" i="12"/>
  <c r="H79" i="12"/>
  <c r="AB79" i="12"/>
  <c r="R79" i="12"/>
  <c r="F79" i="12"/>
  <c r="Z79" i="12"/>
  <c r="N79" i="12"/>
  <c r="D79" i="12"/>
  <c r="V79" i="12"/>
  <c r="B79" i="12"/>
  <c r="T79" i="12"/>
  <c r="L79" i="12"/>
  <c r="J79" i="12"/>
  <c r="Z59" i="12"/>
  <c r="V59" i="12"/>
  <c r="R59" i="12"/>
  <c r="N59" i="12"/>
  <c r="J59" i="12"/>
  <c r="F59" i="12"/>
  <c r="B59" i="12"/>
  <c r="Y59" i="12"/>
  <c r="U59" i="12"/>
  <c r="Q59" i="12"/>
  <c r="M59" i="12"/>
  <c r="I59" i="12"/>
  <c r="E59" i="12"/>
  <c r="AB59" i="12"/>
  <c r="T59" i="12"/>
  <c r="L59" i="12"/>
  <c r="D59" i="12"/>
  <c r="AA59" i="12"/>
  <c r="S59" i="12"/>
  <c r="K59" i="12"/>
  <c r="C59" i="12"/>
  <c r="X59" i="12"/>
  <c r="P59" i="12"/>
  <c r="H59" i="12"/>
  <c r="W59" i="12"/>
  <c r="O59" i="12"/>
  <c r="G59" i="12"/>
  <c r="AA78" i="12"/>
  <c r="W78" i="12"/>
  <c r="S78" i="12"/>
  <c r="O78" i="12"/>
  <c r="K78" i="12"/>
  <c r="G78" i="12"/>
  <c r="C78" i="12"/>
  <c r="Y78" i="12"/>
  <c r="U78" i="12"/>
  <c r="Q78" i="12"/>
  <c r="M78" i="12"/>
  <c r="I78" i="12"/>
  <c r="E78" i="12"/>
  <c r="AB78" i="12"/>
  <c r="T78" i="12"/>
  <c r="L78" i="12"/>
  <c r="D78" i="12"/>
  <c r="X78" i="12"/>
  <c r="N78" i="12"/>
  <c r="B78" i="12"/>
  <c r="V78" i="12"/>
  <c r="J78" i="12"/>
  <c r="H78" i="12"/>
  <c r="Z78" i="12"/>
  <c r="F78" i="12"/>
  <c r="R78" i="12"/>
  <c r="P78" i="12"/>
  <c r="AA74" i="12"/>
  <c r="W74" i="12"/>
  <c r="S74" i="12"/>
  <c r="O74" i="12"/>
  <c r="K74" i="12"/>
  <c r="G74" i="12"/>
  <c r="C74" i="12"/>
  <c r="Y74" i="12"/>
  <c r="U74" i="12"/>
  <c r="Q74" i="12"/>
  <c r="M74" i="12"/>
  <c r="I74" i="12"/>
  <c r="E74" i="12"/>
  <c r="AB74" i="12"/>
  <c r="T74" i="12"/>
  <c r="L74" i="12"/>
  <c r="D74" i="12"/>
  <c r="R74" i="12"/>
  <c r="H74" i="12"/>
  <c r="Z74" i="12"/>
  <c r="P74" i="12"/>
  <c r="F74" i="12"/>
  <c r="N74" i="12"/>
  <c r="J74" i="12"/>
  <c r="X74" i="12"/>
  <c r="B74" i="12"/>
  <c r="V74" i="12"/>
  <c r="P41" i="12"/>
  <c r="Y54" i="12"/>
  <c r="U54" i="12"/>
  <c r="Q54" i="12"/>
  <c r="M54" i="12"/>
  <c r="X54" i="12"/>
  <c r="S54" i="12"/>
  <c r="N54" i="12"/>
  <c r="I54" i="12"/>
  <c r="E54" i="12"/>
  <c r="AB54" i="12"/>
  <c r="W54" i="12"/>
  <c r="R54" i="12"/>
  <c r="L54" i="12"/>
  <c r="H54" i="12"/>
  <c r="D54" i="12"/>
  <c r="AA54" i="12"/>
  <c r="V54" i="12"/>
  <c r="P54" i="12"/>
  <c r="K54" i="12"/>
  <c r="G54" i="12"/>
  <c r="C54" i="12"/>
  <c r="Z54" i="12"/>
  <c r="T54" i="12"/>
  <c r="O54" i="12"/>
  <c r="J54" i="12"/>
  <c r="F54" i="12"/>
  <c r="B54" i="12"/>
  <c r="AA73" i="12"/>
  <c r="W73" i="12"/>
  <c r="S73" i="12"/>
  <c r="O73" i="12"/>
  <c r="K73" i="12"/>
  <c r="G73" i="12"/>
  <c r="C73" i="12"/>
  <c r="Y73" i="12"/>
  <c r="U73" i="12"/>
  <c r="Q73" i="12"/>
  <c r="M73" i="12"/>
  <c r="I73" i="12"/>
  <c r="E73" i="12"/>
  <c r="X73" i="12"/>
  <c r="P73" i="12"/>
  <c r="H73" i="12"/>
  <c r="Z73" i="12"/>
  <c r="N73" i="12"/>
  <c r="D73" i="12"/>
  <c r="V73" i="12"/>
  <c r="L73" i="12"/>
  <c r="B73" i="12"/>
  <c r="T73" i="12"/>
  <c r="R73" i="12"/>
  <c r="J73" i="12"/>
  <c r="AB73" i="12"/>
  <c r="F73" i="12"/>
  <c r="Y65" i="12"/>
  <c r="U65" i="12"/>
  <c r="Q65" i="12"/>
  <c r="M65" i="12"/>
  <c r="I65" i="12"/>
  <c r="E65" i="12"/>
  <c r="AA65" i="12"/>
  <c r="V65" i="12"/>
  <c r="P65" i="12"/>
  <c r="K65" i="12"/>
  <c r="F65" i="12"/>
  <c r="Z65" i="12"/>
  <c r="T65" i="12"/>
  <c r="O65" i="12"/>
  <c r="J65" i="12"/>
  <c r="D65" i="12"/>
  <c r="X65" i="12"/>
  <c r="N65" i="12"/>
  <c r="C65" i="12"/>
  <c r="W65" i="12"/>
  <c r="L65" i="12"/>
  <c r="B65" i="12"/>
  <c r="S65" i="12"/>
  <c r="H65" i="12"/>
  <c r="AB65" i="12"/>
  <c r="R65" i="12"/>
  <c r="G65" i="12"/>
  <c r="Y66" i="12"/>
  <c r="U66" i="12"/>
  <c r="Q66" i="12"/>
  <c r="M66" i="12"/>
  <c r="I66" i="12"/>
  <c r="E66" i="12"/>
  <c r="Z66" i="12"/>
  <c r="T66" i="12"/>
  <c r="O66" i="12"/>
  <c r="J66" i="12"/>
  <c r="D66" i="12"/>
  <c r="X66" i="12"/>
  <c r="S66" i="12"/>
  <c r="N66" i="12"/>
  <c r="H66" i="12"/>
  <c r="C66" i="12"/>
  <c r="AB66" i="12"/>
  <c r="R66" i="12"/>
  <c r="G66" i="12"/>
  <c r="AA66" i="12"/>
  <c r="P66" i="12"/>
  <c r="F66" i="12"/>
  <c r="W66" i="12"/>
  <c r="L66" i="12"/>
  <c r="B66" i="12"/>
  <c r="V66" i="12"/>
  <c r="K66" i="12"/>
  <c r="R41"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Y63" i="12"/>
  <c r="U63" i="12"/>
  <c r="Q63" i="12"/>
  <c r="M63" i="12"/>
  <c r="I63" i="12"/>
  <c r="E63" i="12"/>
  <c r="X63" i="12"/>
  <c r="S63" i="12"/>
  <c r="N63" i="12"/>
  <c r="H63" i="12"/>
  <c r="C63" i="12"/>
  <c r="AB63" i="12"/>
  <c r="W63" i="12"/>
  <c r="R63" i="12"/>
  <c r="L63" i="12"/>
  <c r="G63" i="12"/>
  <c r="B63" i="12"/>
  <c r="AA63" i="12"/>
  <c r="P63" i="12"/>
  <c r="F63" i="12"/>
  <c r="Z63" i="12"/>
  <c r="O63" i="12"/>
  <c r="D63" i="12"/>
  <c r="V63" i="12"/>
  <c r="K63" i="12"/>
  <c r="T63" i="12"/>
  <c r="J63" i="12"/>
  <c r="AA76" i="12"/>
  <c r="W76" i="12"/>
  <c r="S76" i="12"/>
  <c r="O76" i="12"/>
  <c r="K76" i="12"/>
  <c r="G76" i="12"/>
  <c r="C76" i="12"/>
  <c r="Y76" i="12"/>
  <c r="U76" i="12"/>
  <c r="Q76" i="12"/>
  <c r="M76" i="12"/>
  <c r="I76" i="12"/>
  <c r="E76" i="12"/>
  <c r="AB76" i="12"/>
  <c r="T76" i="12"/>
  <c r="L76" i="12"/>
  <c r="D76" i="12"/>
  <c r="Z76" i="12"/>
  <c r="P76" i="12"/>
  <c r="F76" i="12"/>
  <c r="X76" i="12"/>
  <c r="N76" i="12"/>
  <c r="B76" i="12"/>
  <c r="V76" i="12"/>
  <c r="R76" i="12"/>
  <c r="J76" i="12"/>
  <c r="H76" i="12"/>
  <c r="AA68" i="12"/>
  <c r="W68" i="12"/>
  <c r="S68" i="12"/>
  <c r="O68" i="12"/>
  <c r="K68" i="12"/>
  <c r="G68" i="12"/>
  <c r="C68" i="12"/>
  <c r="Y68" i="12"/>
  <c r="U68" i="12"/>
  <c r="Q68" i="12"/>
  <c r="M68" i="12"/>
  <c r="I68" i="12"/>
  <c r="E68" i="12"/>
  <c r="AB68" i="12"/>
  <c r="T68" i="12"/>
  <c r="L68" i="12"/>
  <c r="D68" i="12"/>
  <c r="Z68" i="12"/>
  <c r="P68" i="12"/>
  <c r="F68" i="12"/>
  <c r="X68" i="12"/>
  <c r="N68" i="12"/>
  <c r="B68" i="12"/>
  <c r="J68" i="12"/>
  <c r="H68" i="12"/>
  <c r="V68" i="12"/>
  <c r="R68" i="12"/>
  <c r="Z58" i="12"/>
  <c r="Y58" i="12"/>
  <c r="U58" i="12"/>
  <c r="Q58" i="12"/>
  <c r="M58" i="12"/>
  <c r="I58" i="12"/>
  <c r="E58" i="12"/>
  <c r="X58" i="12"/>
  <c r="S58" i="12"/>
  <c r="N58" i="12"/>
  <c r="H58" i="12"/>
  <c r="C58" i="12"/>
  <c r="W58" i="12"/>
  <c r="R58" i="12"/>
  <c r="L58" i="12"/>
  <c r="G58" i="12"/>
  <c r="B58" i="12"/>
  <c r="AB58" i="12"/>
  <c r="V58" i="12"/>
  <c r="P58" i="12"/>
  <c r="K58" i="12"/>
  <c r="F58" i="12"/>
  <c r="AA58" i="12"/>
  <c r="T58" i="12"/>
  <c r="O58" i="12"/>
  <c r="J58" i="12"/>
  <c r="D58" i="12"/>
  <c r="AA75" i="12"/>
  <c r="W75" i="12"/>
  <c r="S75" i="12"/>
  <c r="O75" i="12"/>
  <c r="K75" i="12"/>
  <c r="G75" i="12"/>
  <c r="C75" i="12"/>
  <c r="Y75" i="12"/>
  <c r="U75" i="12"/>
  <c r="Q75" i="12"/>
  <c r="M75" i="12"/>
  <c r="I75" i="12"/>
  <c r="E75" i="12"/>
  <c r="X75" i="12"/>
  <c r="P75" i="12"/>
  <c r="H75" i="12"/>
  <c r="V75" i="12"/>
  <c r="L75" i="12"/>
  <c r="B75" i="12"/>
  <c r="T75" i="12"/>
  <c r="J75" i="12"/>
  <c r="AB75" i="12"/>
  <c r="F75" i="12"/>
  <c r="Z75" i="12"/>
  <c r="D75" i="12"/>
  <c r="R75" i="12"/>
  <c r="N75" i="12"/>
  <c r="AA67" i="12"/>
  <c r="Y67" i="12"/>
  <c r="U67" i="12"/>
  <c r="Q67" i="12"/>
  <c r="M67" i="12"/>
  <c r="I67" i="12"/>
  <c r="E67" i="12"/>
  <c r="X67" i="12"/>
  <c r="S67" i="12"/>
  <c r="N67" i="12"/>
  <c r="H67" i="12"/>
  <c r="C67" i="12"/>
  <c r="W67" i="12"/>
  <c r="R67" i="12"/>
  <c r="L67" i="12"/>
  <c r="G67" i="12"/>
  <c r="B67" i="12"/>
  <c r="V67" i="12"/>
  <c r="K67" i="12"/>
  <c r="T67" i="12"/>
  <c r="J67" i="12"/>
  <c r="AB67" i="12"/>
  <c r="P67" i="12"/>
  <c r="F67" i="12"/>
  <c r="Z67" i="12"/>
  <c r="O67" i="12"/>
  <c r="D67" i="12"/>
  <c r="AA71" i="12"/>
  <c r="W71" i="12"/>
  <c r="S71" i="12"/>
  <c r="O71" i="12"/>
  <c r="K71" i="12"/>
  <c r="G71" i="12"/>
  <c r="C71" i="12"/>
  <c r="Y71" i="12"/>
  <c r="U71" i="12"/>
  <c r="Q71" i="12"/>
  <c r="M71" i="12"/>
  <c r="I71" i="12"/>
  <c r="E71" i="12"/>
  <c r="X71" i="12"/>
  <c r="P71" i="12"/>
  <c r="H71" i="12"/>
  <c r="AB71" i="12"/>
  <c r="R71" i="12"/>
  <c r="F71" i="12"/>
  <c r="Z71" i="12"/>
  <c r="N71" i="12"/>
  <c r="D71" i="12"/>
  <c r="L71" i="12"/>
  <c r="J71" i="12"/>
  <c r="V71" i="12"/>
  <c r="B71" i="12"/>
  <c r="T71" i="12"/>
  <c r="Y55" i="12"/>
  <c r="U55" i="12"/>
  <c r="Q55" i="12"/>
  <c r="M55" i="12"/>
  <c r="I55" i="12"/>
  <c r="E55" i="12"/>
  <c r="AB55" i="12"/>
  <c r="W55" i="12"/>
  <c r="R55" i="12"/>
  <c r="L55" i="12"/>
  <c r="G55" i="12"/>
  <c r="B55" i="12"/>
  <c r="AA55" i="12"/>
  <c r="V55" i="12"/>
  <c r="P55" i="12"/>
  <c r="K55" i="12"/>
  <c r="F55" i="12"/>
  <c r="Z55" i="12"/>
  <c r="T55" i="12"/>
  <c r="O55" i="12"/>
  <c r="J55" i="12"/>
  <c r="D55" i="12"/>
  <c r="X55" i="12"/>
  <c r="S55" i="12"/>
  <c r="N55" i="12"/>
  <c r="H55" i="12"/>
  <c r="C55"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<sst xmlns="http://schemas.openxmlformats.org/spreadsheetml/2006/main" count="9581" uniqueCount="1808">
  <si>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</si>
  <si>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</si>
  <si>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</si>
  <si>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</si>
  <si>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</si>
  <si>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</si>
  <si>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</si>
  <si>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</si>
  <si>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</si>
  <si>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</si>
  <si>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</si>
  <si>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</si>
  <si>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</si>
  <si>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</si>
  <si>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</si>
  <si>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</si>
  <si>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</si>
  <si>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</si>
  <si>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</si>
  <si>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</si>
  <si>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</si>
  <si>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</si>
  <si>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</si>
  <si>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</si>
  <si>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</si>
  <si>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</si>
  <si>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</si>
  <si>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</si>
  <si>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</si>
  <si>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</si>
  <si>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</si>
  <si>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</si>
  <si>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</si>
  <si>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</si>
  <si>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</si>
  <si>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</si>
  <si>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</si>
  <si>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</si>
  <si>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</si>
  <si>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</si>
  <si>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</si>
  <si>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</si>
  <si>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</si>
  <si>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</si>
  <si>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</si>
  <si>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</si>
  <si>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</si>
  <si>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</si>
  <si>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</si>
  <si>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</si>
  <si>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</si>
  <si>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</si>
  <si>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</si>
  <si>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</si>
  <si>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</si>
  <si>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</si>
  <si>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</si>
  <si>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</si>
  <si>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</si>
  <si>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</si>
  <si>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</si>
  <si>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</si>
  <si>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</si>
  <si>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</si>
  <si>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</si>
  <si>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</si>
  <si>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</si>
  <si>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</si>
  <si>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</si>
  <si>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</si>
  <si>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</si>
  <si>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</si>
  <si>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</si>
  <si>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</si>
  <si>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</si>
  <si>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</si>
  <si>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</si>
  <si>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</si>
  <si>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</si>
  <si>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</si>
  <si>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</si>
  <si>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</si>
  <si>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</si>
  <si>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</si>
  <si>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</si>
  <si>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</si>
  <si>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</si>
  <si>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</si>
  <si>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</si>
  <si>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</si>
  <si>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</si>
  <si>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</si>
  <si>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</si>
  <si>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</si>
  <si>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</si>
  <si>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</si>
  <si>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</si>
  <si>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</si>
  <si>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</si>
  <si>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</si>
  <si>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</si>
  <si>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</si>
  <si>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</si>
  <si>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</si>
  <si>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</si>
  <si>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</si>
  <si>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</si>
  <si>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</si>
  <si>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</si>
  <si>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</si>
  <si>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</si>
  <si>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</si>
  <si>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</si>
  <si>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</si>
  <si>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</si>
  <si>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</si>
  <si>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</si>
  <si>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</si>
  <si>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</si>
  <si>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</si>
  <si>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</si>
  <si>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</si>
  <si>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</si>
  <si>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</si>
  <si>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</si>
  <si>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</si>
  <si>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</si>
  <si>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</si>
  <si>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</si>
  <si>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</si>
  <si>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</si>
  <si>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</si>
  <si>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</si>
  <si>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</si>
  <si>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</si>
  <si>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</si>
  <si>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</si>
  <si>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</si>
  <si>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</si>
  <si>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</si>
  <si>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</si>
  <si>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</si>
  <si>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</si>
  <si>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</si>
  <si>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</si>
  <si>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</si>
  <si>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</si>
  <si>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</si>
  <si>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</si>
  <si>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</si>
  <si>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</si>
  <si>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</si>
  <si>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</si>
  <si>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</si>
  <si>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</si>
  <si>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</si>
  <si>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</si>
  <si>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</si>
  <si>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</si>
  <si>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</si>
  <si>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</si>
  <si>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</si>
  <si>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</si>
  <si>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</si>
  <si>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</si>
  <si>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</si>
  <si>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</si>
  <si>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</si>
  <si>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</si>
  <si>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</si>
  <si>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</si>
  <si>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</si>
  <si>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</si>
  <si>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</si>
  <si>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</si>
  <si>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</si>
  <si>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</si>
  <si>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</si>
  <si>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</si>
  <si>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</si>
  <si>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</si>
  <si>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</si>
  <si>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</si>
  <si>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</si>
  <si>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</si>
  <si>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</si>
  <si>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</si>
  <si>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</si>
  <si>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</si>
  <si>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</si>
  <si>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</si>
  <si>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</si>
  <si>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</si>
  <si>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</si>
  <si>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</si>
  <si>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</si>
  <si>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</si>
  <si>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</si>
  <si>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</si>
  <si>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</si>
  <si>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</si>
  <si>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</si>
  <si>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</si>
  <si>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</si>
  <si>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</si>
  <si>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</si>
  <si>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</si>
  <si>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</si>
  <si>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</si>
  <si>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</si>
  <si>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</si>
  <si>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</si>
  <si>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</si>
  <si>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</si>
  <si>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</si>
  <si>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</si>
  <si>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</si>
  <si>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</si>
  <si>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</si>
  <si>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</si>
  <si>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</si>
  <si>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</si>
  <si>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</si>
  <si>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</si>
  <si>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</si>
  <si>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</si>
  <si>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</si>
  <si>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</si>
  <si>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</si>
  <si>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</si>
  <si>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</si>
  <si>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</si>
  <si>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</si>
  <si>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</si>
  <si>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</si>
  <si>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</si>
  <si>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</si>
  <si>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</si>
  <si>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</si>
  <si>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</si>
  <si>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</si>
  <si>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</si>
  <si>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</si>
  <si>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</si>
  <si>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</si>
  <si>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</si>
  <si>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</si>
  <si>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</si>
  <si>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</si>
  <si>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</si>
  <si>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</si>
  <si>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</si>
  <si>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</si>
  <si>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</si>
  <si>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</si>
  <si>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</si>
  <si>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</si>
  <si>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</si>
  <si>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</si>
  <si>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</si>
  <si>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</si>
  <si>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</si>
  <si>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</si>
  <si>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</si>
  <si>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</si>
  <si>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</si>
  <si>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</si>
  <si>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</si>
  <si>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</si>
  <si>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</si>
  <si>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</si>
  <si>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</si>
  <si>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</si>
  <si>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</si>
  <si>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</si>
  <si>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</si>
  <si>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</si>
  <si>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</si>
  <si>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</si>
  <si>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</si>
  <si>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</si>
  <si>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</si>
  <si>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</si>
  <si>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</si>
  <si>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</si>
  <si>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</si>
  <si>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</si>
  <si>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</si>
  <si>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</si>
  <si>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</si>
  <si>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</si>
  <si>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</si>
  <si>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</si>
  <si>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</si>
  <si>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</si>
  <si>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</si>
  <si>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</si>
  <si>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</si>
  <si>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</si>
  <si>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</si>
  <si>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</si>
  <si>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</si>
  <si>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</si>
  <si>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</si>
  <si>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</si>
  <si>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</si>
  <si>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</si>
  <si>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</si>
  <si>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</si>
  <si>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</si>
  <si>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</si>
  <si>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</si>
  <si>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</si>
  <si>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</si>
  <si>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</si>
  <si>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</si>
  <si>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</si>
  <si>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</si>
  <si>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</si>
  <si>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</si>
  <si>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</si>
  <si>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</si>
  <si>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</si>
  <si>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</si>
  <si>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</si>
  <si>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</si>
  <si>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</si>
  <si>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</si>
  <si>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</si>
  <si>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</si>
  <si>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</si>
  <si>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</si>
  <si>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</si>
  <si>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</si>
  <si>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</si>
  <si>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</si>
  <si>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</si>
  <si>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</si>
  <si>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</si>
  <si>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</si>
  <si>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</si>
  <si>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</si>
  <si>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</si>
  <si>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</si>
  <si>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</si>
  <si>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</si>
  <si>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</si>
  <si>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</si>
  <si>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</si>
  <si>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</si>
  <si>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</si>
  <si>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</si>
  <si>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</si>
  <si>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</si>
  <si>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</si>
  <si>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</si>
  <si>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</si>
  <si>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</si>
  <si>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</si>
  <si>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</si>
  <si>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</si>
  <si>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</si>
  <si>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</si>
  <si>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</si>
  <si>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</si>
  <si>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</si>
  <si>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</si>
  <si>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</si>
  <si>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</si>
  <si>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</si>
  <si>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</si>
  <si>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</si>
  <si>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</si>
  <si>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</si>
  <si>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</si>
  <si>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</si>
  <si>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</si>
  <si>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</si>
  <si>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</si>
  <si>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</si>
  <si>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</si>
  <si>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</si>
  <si>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</si>
  <si>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</si>
  <si>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</si>
  <si>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</si>
  <si>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</si>
  <si>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</si>
  <si>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</si>
  <si>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</si>
  <si>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</si>
  <si>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</si>
  <si>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</si>
  <si>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</si>
  <si>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</si>
  <si>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</si>
  <si>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</si>
  <si>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</si>
  <si>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</si>
  <si>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</si>
  <si>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</si>
  <si>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</si>
  <si>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</si>
  <si>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</si>
  <si>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</si>
  <si>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</si>
  <si>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</si>
  <si>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</si>
  <si>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</si>
  <si>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</si>
  <si>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</si>
  <si>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</si>
  <si>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</si>
  <si>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</si>
  <si>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</si>
  <si>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</si>
  <si>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</si>
  <si>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</si>
  <si>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</si>
  <si>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</si>
  <si>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</si>
  <si>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</si>
  <si>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</si>
  <si>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</si>
  <si>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</si>
  <si>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</si>
  <si>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</si>
  <si>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</si>
  <si>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</si>
  <si>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</si>
  <si>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</si>
  <si>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</si>
  <si>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</si>
  <si>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</si>
  <si>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</si>
  <si>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</si>
  <si>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</si>
  <si>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</si>
  <si>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</si>
  <si>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</si>
  <si>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</si>
  <si>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</si>
  <si>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</si>
  <si>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</si>
  <si>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</si>
  <si>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</si>
  <si>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</si>
  <si>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</si>
  <si>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</si>
  <si>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</si>
  <si>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</si>
  <si>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</si>
  <si>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</si>
  <si>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</si>
  <si>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</si>
  <si>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</si>
  <si>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</si>
  <si>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</si>
  <si>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</si>
  <si>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</si>
  <si>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</si>
  <si>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</si>
  <si>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</si>
  <si>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</si>
  <si>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</si>
  <si>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</si>
  <si>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</si>
  <si>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</si>
  <si>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</si>
  <si>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</si>
  <si>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</si>
  <si>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</si>
  <si>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</si>
  <si>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</si>
  <si>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</si>
  <si>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</si>
  <si>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</si>
  <si>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</si>
  <si>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</si>
  <si>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</si>
  <si>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</si>
  <si>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</si>
  <si>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</si>
  <si>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</si>
  <si>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</si>
  <si>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</si>
  <si>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</si>
  <si>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</si>
  <si>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</si>
  <si>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</si>
  <si>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</si>
  <si>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</si>
  <si>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</si>
  <si>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</si>
  <si>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</si>
  <si>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</si>
  <si>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</si>
  <si>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</si>
  <si>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</si>
  <si>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</si>
  <si>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</si>
  <si>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</si>
  <si>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</si>
  <si>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</si>
  <si>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</si>
  <si>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</si>
  <si>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</si>
  <si>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</si>
  <si>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</si>
  <si>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</si>
  <si>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</si>
  <si>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</si>
  <si>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</si>
  <si>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</si>
  <si>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</si>
  <si>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</si>
  <si>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</si>
  <si>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</si>
  <si>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</si>
  <si>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</si>
  <si>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</si>
  <si>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</si>
  <si>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</si>
  <si>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</si>
  <si>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</si>
  <si>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</si>
  <si>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</si>
  <si>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</si>
  <si>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</si>
  <si>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</si>
  <si>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</si>
  <si>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</si>
  <si>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</si>
  <si>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</si>
  <si>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</si>
  <si>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</si>
  <si>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</si>
  <si>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</si>
  <si>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</si>
  <si>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</si>
  <si>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</si>
  <si>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</si>
  <si>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</si>
  <si>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</si>
  <si>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</si>
  <si>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</si>
  <si>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</si>
  <si>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</si>
  <si>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</si>
  <si>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</si>
  <si>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</si>
  <si>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</si>
  <si>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</si>
  <si>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</si>
  <si>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</si>
  <si>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</si>
  <si>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</si>
  <si>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</si>
  <si>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</si>
  <si>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</si>
  <si>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</si>
  <si>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</si>
  <si>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</si>
  <si>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</si>
  <si>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</si>
  <si>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</si>
  <si>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</si>
  <si>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</si>
  <si>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</si>
  <si>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</si>
  <si>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</si>
  <si>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</si>
  <si>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</si>
  <si>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</si>
  <si>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</si>
  <si>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</si>
  <si>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</si>
  <si>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</si>
  <si>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</si>
  <si>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</si>
  <si>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</si>
  <si>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</si>
  <si>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</si>
  <si>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</si>
  <si>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</si>
  <si>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</si>
  <si>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</si>
  <si>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</si>
  <si>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</si>
  <si>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</si>
  <si>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</si>
  <si>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</si>
  <si>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</si>
  <si>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</si>
  <si>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</si>
  <si>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</si>
  <si>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</si>
  <si>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</si>
  <si>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</si>
  <si>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</si>
  <si>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</si>
  <si>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</si>
  <si>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</si>
  <si>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</si>
  <si>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</si>
  <si>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</si>
  <si>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</si>
  <si>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</si>
  <si>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</si>
  <si>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</si>
  <si>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</si>
  <si>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</si>
  <si>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</si>
  <si>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</si>
  <si>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</si>
  <si>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</si>
  <si>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</si>
  <si>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</si>
  <si>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</si>
  <si>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</si>
  <si>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</si>
  <si>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</si>
  <si>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</si>
  <si>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</si>
  <si>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</si>
  <si>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</si>
  <si>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</si>
  <si>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</si>
  <si>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</si>
  <si>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</si>
  <si>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</si>
  <si>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</si>
  <si>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</si>
  <si>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</si>
  <si>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</si>
  <si>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</si>
  <si>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</si>
  <si>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</si>
  <si>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</si>
  <si>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</si>
  <si>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</si>
  <si>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</si>
  <si>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</si>
  <si>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</si>
  <si>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</si>
  <si>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</si>
  <si>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</si>
  <si>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</si>
  <si>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</si>
  <si>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</si>
  <si>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</si>
  <si>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</si>
  <si>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</si>
  <si>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</si>
  <si>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</si>
  <si>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</si>
  <si>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</si>
  <si>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</si>
  <si>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</si>
  <si>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</si>
  <si>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</si>
  <si>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</si>
  <si>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</si>
  <si>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</si>
  <si>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</si>
  <si>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</si>
  <si>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</si>
  <si>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</si>
  <si>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</si>
  <si>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</si>
  <si>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</si>
  <si>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</si>
  <si>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</si>
  <si>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</si>
  <si>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</si>
  <si>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</si>
  <si>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</si>
  <si>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</si>
  <si>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</si>
  <si>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</si>
  <si>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</si>
  <si>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</si>
  <si>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</si>
  <si>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</si>
  <si>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</si>
  <si>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</si>
  <si>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</si>
  <si>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</si>
  <si>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</si>
  <si>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</si>
  <si>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</si>
  <si>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</si>
  <si>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</si>
  <si>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</si>
  <si>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</si>
  <si>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</si>
  <si>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</si>
  <si>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</si>
  <si>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</si>
  <si>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</si>
  <si>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</si>
  <si>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</si>
  <si>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</si>
  <si>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</si>
  <si>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</si>
  <si>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</si>
  <si>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</si>
  <si>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</si>
  <si>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</si>
  <si>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</si>
  <si>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</si>
  <si>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</si>
  <si>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</si>
  <si>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</si>
  <si>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</si>
  <si>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</si>
  <si>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</si>
  <si>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</si>
  <si>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</si>
  <si>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</si>
  <si>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</si>
  <si>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</si>
  <si>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</si>
  <si>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</si>
  <si>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</si>
  <si>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</si>
  <si>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</si>
  <si>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</si>
  <si>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</si>
  <si>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</si>
  <si>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</si>
  <si>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</si>
  <si>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</si>
  <si>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</si>
  <si>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</si>
  <si>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</si>
  <si>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</si>
  <si>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</si>
  <si>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</si>
  <si>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</si>
  <si>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</si>
  <si>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</si>
  <si>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</si>
  <si>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</si>
  <si>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</si>
  <si>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</si>
  <si>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</si>
  <si>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</si>
  <si>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</si>
  <si>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</si>
  <si>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</si>
  <si>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</si>
  <si>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</si>
  <si>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</si>
  <si>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</si>
  <si>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</si>
  <si>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</si>
  <si>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</si>
  <si>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</si>
  <si>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</si>
  <si>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</si>
  <si>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</si>
  <si>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</si>
  <si>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</si>
  <si>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</si>
  <si>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</si>
  <si>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</si>
  <si>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</si>
  <si>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</si>
  <si>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</si>
  <si>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</si>
  <si>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</si>
  <si>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</si>
  <si>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</si>
  <si>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</si>
  <si>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</si>
  <si>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</si>
  <si>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</si>
  <si>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</si>
  <si>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</si>
  <si>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</si>
  <si>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</si>
  <si>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</si>
  <si>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</si>
  <si>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</si>
  <si>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</si>
  <si>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</si>
  <si>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</si>
  <si>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</si>
  <si>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</si>
  <si>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</si>
  <si>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</si>
  <si>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</si>
  <si>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</si>
  <si>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</si>
  <si>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</si>
  <si>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</si>
  <si>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</si>
  <si>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</si>
  <si>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</si>
  <si>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</si>
  <si>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</si>
  <si>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</si>
  <si>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</si>
  <si>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</si>
  <si>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</si>
  <si>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</si>
  <si>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</si>
  <si>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</si>
  <si>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</si>
  <si>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</si>
  <si>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</si>
  <si>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</si>
  <si>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</si>
  <si>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</si>
  <si>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</si>
  <si>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</si>
  <si>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</si>
  <si>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</si>
  <si>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</si>
  <si>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</si>
  <si>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</si>
  <si>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</si>
  <si>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</si>
  <si>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</si>
  <si>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</si>
  <si>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</si>
  <si>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</si>
  <si>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</si>
  <si>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</si>
  <si>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</si>
  <si>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</si>
  <si>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</si>
  <si>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</si>
  <si>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</si>
  <si>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</si>
  <si>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</si>
  <si>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</si>
  <si>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</si>
  <si>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</si>
  <si>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</si>
  <si>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</si>
  <si>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</si>
  <si>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</si>
  <si>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</si>
  <si>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</si>
  <si>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</si>
  <si>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</si>
  <si>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</si>
  <si>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</si>
  <si>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</si>
  <si>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</si>
  <si>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</si>
  <si>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</si>
  <si>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</si>
  <si>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</si>
  <si>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</si>
  <si>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</si>
  <si>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</si>
  <si>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</si>
  <si>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</si>
  <si>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</si>
  <si>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</si>
  <si>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</si>
  <si>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</si>
  <si>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</si>
  <si>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</si>
  <si>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</si>
  <si>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</si>
  <si>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</si>
  <si>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</si>
  <si>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</si>
  <si>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</si>
  <si>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</si>
  <si>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</si>
  <si>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</si>
  <si>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</si>
  <si>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</si>
  <si>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</si>
  <si>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</si>
  <si>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</si>
  <si>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</si>
  <si>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</si>
  <si>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</si>
  <si>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</si>
  <si>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</si>
  <si>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</si>
  <si>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</si>
  <si>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</si>
  <si>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</si>
  <si>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</si>
  <si>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</si>
  <si>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</si>
  <si>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</si>
  <si>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</si>
  <si>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</si>
  <si>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</si>
  <si>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</si>
  <si>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</si>
  <si>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</si>
  <si>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</si>
  <si>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</si>
  <si>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</si>
  <si>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</si>
  <si>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</si>
  <si>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</si>
  <si>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</si>
  <si>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</si>
  <si>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</si>
  <si>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</si>
  <si>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</si>
  <si>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</si>
  <si>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</si>
  <si>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</si>
  <si>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</si>
  <si>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</si>
  <si>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</si>
  <si>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</si>
  <si>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</si>
  <si>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</si>
  <si>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</si>
  <si>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</si>
  <si>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</si>
  <si>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</si>
  <si>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</si>
  <si>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</si>
  <si>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</si>
  <si>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</si>
  <si>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</si>
  <si>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</si>
  <si>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</si>
  <si>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</si>
  <si>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</si>
  <si>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</si>
  <si>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</si>
  <si>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</si>
  <si>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</si>
  <si>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</si>
  <si>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</si>
  <si>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</si>
  <si>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</si>
  <si>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</si>
  <si>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</si>
  <si>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</si>
  <si>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</si>
  <si>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</si>
  <si>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</si>
  <si>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</si>
  <si>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</si>
  <si>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</si>
  <si>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</si>
  <si>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</si>
  <si>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</si>
  <si>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</si>
  <si>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</si>
  <si>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</si>
  <si>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</si>
  <si>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</si>
  <si>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</si>
  <si>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</si>
  <si>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</si>
  <si>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</si>
  <si>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</si>
  <si>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</si>
  <si>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</si>
  <si>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</si>
  <si>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</si>
  <si>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</si>
  <si>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</si>
  <si>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</si>
  <si>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</si>
  <si>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</si>
  <si>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</si>
  <si>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</si>
  <si>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</si>
  <si>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</si>
  <si>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</si>
  <si>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</si>
  <si>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</si>
  <si>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</si>
  <si>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</si>
  <si>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</si>
  <si>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</si>
  <si>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</si>
  <si>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</si>
  <si>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</si>
  <si>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</si>
  <si>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</si>
  <si>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</si>
  <si>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</si>
  <si>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</si>
  <si>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</si>
  <si>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</si>
  <si>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</si>
  <si>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</si>
  <si>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</si>
  <si>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</si>
  <si>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</si>
  <si>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</si>
  <si>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</si>
  <si>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</si>
  <si>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</si>
  <si>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</si>
  <si>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</si>
  <si>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</si>
  <si>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</si>
  <si>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</si>
  <si>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</si>
  <si>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</si>
  <si>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</si>
  <si>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</si>
  <si>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</si>
  <si>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</si>
  <si>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</si>
  <si>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</si>
  <si>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</si>
  <si>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</si>
  <si>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</si>
  <si>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</si>
  <si>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</si>
  <si>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</si>
  <si>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</si>
  <si>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</si>
  <si>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</si>
  <si>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</si>
  <si>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</si>
  <si>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</si>
  <si>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</si>
  <si>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</si>
  <si>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</si>
  <si>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</si>
  <si>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</si>
  <si>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</si>
  <si>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</si>
  <si>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</si>
  <si>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</si>
  <si>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</si>
  <si>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</si>
  <si>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</si>
  <si>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</si>
  <si>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</si>
  <si>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</si>
  <si>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</si>
  <si>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</si>
  <si>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</si>
  <si>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</si>
  <si>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</si>
  <si>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</si>
  <si>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</si>
  <si>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</si>
  <si>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</si>
  <si>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</si>
  <si>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</si>
  <si>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</si>
  <si>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</si>
  <si>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</si>
  <si>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</si>
  <si>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</si>
  <si>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</si>
  <si>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</si>
  <si>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</si>
  <si>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</si>
  <si>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</si>
  <si>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</si>
  <si>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</si>
  <si>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</si>
  <si>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</si>
  <si>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</si>
  <si>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</si>
  <si>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</si>
  <si>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</si>
  <si>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</si>
  <si>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</si>
  <si>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</si>
  <si>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</si>
  <si>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</si>
  <si>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</si>
  <si>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</si>
  <si>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</si>
  <si>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</si>
  <si>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</si>
  <si>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</si>
  <si>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</si>
  <si>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</si>
  <si>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</si>
  <si>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</si>
  <si>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</si>
  <si>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</si>
  <si>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</si>
  <si>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</si>
  <si>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</si>
  <si>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</si>
  <si>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</si>
  <si>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</si>
  <si>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</si>
  <si>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</si>
  <si>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</si>
  <si>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</si>
  <si>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</si>
  <si>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</si>
  <si>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</si>
  <si>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</si>
  <si>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</si>
  <si>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</si>
  <si>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</si>
  <si>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</si>
  <si>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</si>
  <si>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</si>
  <si>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</si>
  <si>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</si>
  <si>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</si>
  <si>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</si>
  <si>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</si>
  <si>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</si>
  <si>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</si>
  <si>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</si>
  <si>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</si>
  <si>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</si>
  <si>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</si>
  <si>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</si>
  <si>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</si>
  <si>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</si>
  <si>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</si>
  <si>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</si>
  <si>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</si>
  <si>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</si>
  <si>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</si>
  <si>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</si>
  <si>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</si>
  <si>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</si>
  <si>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</si>
  <si>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</si>
  <si>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</si>
  <si>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</si>
  <si>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</si>
  <si>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</si>
  <si>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</si>
  <si>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</si>
  <si>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</si>
  <si>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</si>
  <si>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</si>
  <si>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</si>
  <si>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</si>
  <si>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</si>
  <si>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</si>
  <si>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</si>
  <si>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</si>
  <si>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</si>
  <si>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</si>
  <si>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</si>
  <si>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</si>
  <si>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</si>
  <si>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</si>
  <si>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</si>
  <si>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</si>
  <si>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</si>
  <si>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</si>
  <si>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</si>
  <si>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</si>
  <si>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</si>
  <si>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</si>
  <si>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</si>
  <si>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</si>
  <si>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</si>
  <si>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</si>
  <si>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</si>
  <si>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</si>
  <si>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</si>
  <si>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</si>
  <si>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</si>
  <si>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</si>
  <si>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</si>
  <si>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</si>
  <si>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</si>
  <si>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</si>
  <si>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</si>
  <si>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</si>
  <si>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</si>
  <si>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</si>
  <si>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</si>
  <si>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</si>
  <si>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</si>
  <si>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</si>
  <si>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</si>
  <si>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</si>
  <si>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</si>
  <si>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</si>
  <si>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</si>
  <si>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</si>
  <si>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</si>
  <si>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</si>
  <si>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</si>
  <si>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</si>
  <si>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</si>
  <si>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</si>
  <si>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</si>
  <si>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</si>
  <si>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</si>
  <si>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</si>
  <si>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</si>
  <si>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</si>
  <si>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</si>
  <si>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</si>
  <si>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</si>
  <si>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</si>
  <si>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</si>
  <si>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</si>
  <si>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</si>
  <si>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</si>
  <si>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</si>
  <si>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</si>
  <si>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</si>
  <si>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</si>
  <si>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</si>
  <si>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</si>
  <si>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</si>
  <si>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</si>
  <si>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</si>
  <si>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</si>
  <si>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</si>
  <si>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</si>
  <si>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</si>
  <si>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</si>
  <si>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</si>
  <si>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</si>
  <si>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</si>
  <si>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</si>
  <si>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</si>
  <si>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</si>
  <si>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</si>
  <si>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</si>
  <si>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</si>
  <si>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</si>
  <si>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</si>
  <si>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</si>
  <si>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</si>
  <si>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</si>
  <si>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</si>
  <si>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</si>
  <si>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</si>
  <si>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</si>
  <si>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</si>
  <si>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</si>
  <si>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</si>
  <si>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</si>
  <si>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</si>
  <si>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</si>
  <si>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</si>
  <si>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</si>
  <si>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</si>
  <si>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</si>
  <si>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</si>
  <si>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</si>
  <si>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</si>
  <si>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</si>
  <si>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</si>
  <si>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</si>
  <si>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</si>
  <si>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</si>
  <si>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</si>
  <si>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</si>
  <si>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</si>
  <si>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</si>
  <si>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</si>
  <si>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</si>
  <si>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</si>
  <si>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</si>
  <si>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</si>
  <si>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</si>
  <si>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</si>
  <si>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</si>
  <si>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</si>
  <si>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</si>
  <si>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</si>
  <si>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</si>
  <si>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</si>
  <si>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</si>
  <si>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</si>
  <si>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</si>
  <si>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</si>
  <si>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</si>
  <si>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</si>
  <si>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</si>
  <si>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</si>
  <si>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</si>
  <si>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</si>
  <si>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</si>
  <si>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</si>
  <si>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</si>
  <si>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</si>
  <si>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</si>
  <si>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</si>
  <si>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</si>
  <si>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</si>
  <si>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</si>
  <si>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</si>
  <si>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</si>
  <si>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</si>
  <si>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</si>
  <si>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</si>
  <si>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</si>
  <si>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</si>
  <si>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</si>
  <si>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</si>
  <si>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</si>
  <si>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</si>
  <si>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</si>
  <si>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</si>
  <si>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</si>
  <si>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</si>
  <si>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</si>
  <si>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</si>
  <si>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</si>
  <si>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</si>
  <si>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</si>
  <si>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</si>
  <si>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</si>
  <si>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</si>
  <si>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</si>
  <si>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</si>
  <si>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</si>
  <si>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</si>
  <si>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</si>
  <si>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</si>
  <si>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</si>
  <si>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</si>
  <si>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</si>
  <si>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</si>
  <si>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</si>
  <si>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</si>
  <si>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</si>
  <si>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</si>
  <si>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</si>
  <si>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</si>
  <si>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</si>
  <si>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</si>
  <si>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</si>
  <si>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</si>
  <si>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</si>
  <si>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</si>
  <si>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</si>
  <si>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</si>
  <si>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</si>
  <si>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</si>
  <si>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</si>
  <si>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</si>
  <si>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</si>
  <si>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</si>
  <si>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</si>
  <si>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</si>
  <si>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</si>
  <si>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</si>
  <si>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</si>
  <si>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</si>
  <si>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</si>
  <si>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</si>
  <si>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</si>
  <si>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</si>
  <si>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</si>
  <si>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</si>
  <si>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</si>
  <si>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</si>
  <si>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</si>
  <si>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</si>
  <si>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</si>
  <si>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</si>
  <si>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</si>
  <si>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</si>
  <si>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</si>
  <si>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</si>
  <si>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</si>
  <si>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</si>
  <si>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</si>
  <si>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</si>
  <si>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</si>
  <si>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</si>
  <si>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</si>
  <si>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</si>
  <si>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</si>
  <si>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</si>
  <si>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</si>
  <si>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</si>
  <si>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</si>
  <si>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</si>
  <si>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</si>
  <si>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</si>
  <si>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</si>
  <si>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</si>
  <si>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</si>
  <si>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</si>
  <si>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</si>
  <si>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</si>
  <si>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</si>
  <si>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</si>
  <si>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</si>
  <si>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</si>
  <si>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</si>
  <si>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</si>
  <si>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</si>
  <si>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</si>
  <si>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</si>
  <si>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</si>
  <si>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</si>
  <si>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</si>
  <si>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</si>
  <si>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</si>
  <si>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</si>
  <si>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</si>
  <si>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</si>
  <si>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</si>
  <si>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</si>
  <si>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</si>
  <si>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</si>
  <si>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</si>
  <si>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</si>
  <si>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</si>
  <si>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</si>
  <si>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</si>
  <si>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</si>
  <si>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</si>
  <si>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</si>
  <si>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</si>
  <si>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</si>
  <si>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</si>
  <si>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</si>
  <si>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</si>
  <si>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</si>
  <si>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</si>
  <si>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</si>
  <si>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</si>
  <si>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</si>
  <si>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</si>
  <si>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</si>
  <si>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</si>
  <si>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</si>
  <si>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</si>
  <si>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</si>
  <si>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</si>
  <si>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</si>
  <si>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</si>
  <si>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</si>
  <si>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</si>
  <si>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</si>
  <si>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</si>
  <si>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</si>
  <si>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</si>
  <si>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</si>
  <si>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</si>
  <si>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</si>
  <si>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</si>
  <si>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</si>
  <si>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</si>
  <si>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</si>
  <si>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</si>
  <si>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</si>
  <si>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</si>
  <si>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</si>
  <si>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</si>
  <si>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</si>
  <si>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</si>
  <si>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</si>
  <si>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</si>
  <si>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</si>
  <si>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</si>
  <si>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</si>
  <si>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</si>
  <si>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</si>
  <si>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</si>
  <si>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</si>
  <si>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</si>
  <si>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</si>
  <si>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</si>
  <si>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</si>
  <si>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</si>
  <si>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</si>
  <si>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</si>
  <si>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</si>
  <si>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</si>
  <si>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</si>
  <si>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</si>
  <si>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</si>
  <si>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</si>
  <si>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</si>
  <si>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</si>
  <si>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</si>
  <si>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</si>
  <si>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</si>
  <si>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</si>
  <si>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</si>
  <si>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</si>
  <si>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</si>
  <si>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</si>
  <si>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</si>
  <si>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</si>
  <si>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</si>
  <si>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</si>
  <si>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</si>
  <si>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</si>
  <si>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</si>
  <si>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</si>
  <si>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</si>
  <si>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</si>
  <si>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</si>
  <si>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</si>
  <si>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</si>
  <si>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</si>
  <si>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</si>
  <si>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</si>
  <si>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</si>
  <si>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</si>
  <si>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</si>
  <si>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</si>
  <si>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</si>
  <si>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</si>
  <si>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</si>
  <si>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</si>
  <si>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</si>
  <si>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</si>
  <si>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</si>
  <si>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</si>
  <si>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</si>
  <si>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</si>
  <si>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</si>
  <si>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</si>
  <si>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</si>
  <si>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</si>
  <si>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</si>
  <si>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</si>
  <si>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</si>
  <si>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</si>
  <si>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</si>
  <si>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</si>
  <si>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</si>
  <si>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</si>
  <si>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</si>
  <si>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</si>
  <si>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</si>
  <si>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</si>
  <si>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</si>
  <si>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</si>
  <si>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</si>
  <si>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</si>
  <si>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</si>
  <si>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</si>
  <si>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</si>
  <si>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</si>
  <si>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</si>
  <si>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</si>
  <si>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</si>
  <si>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</si>
  <si>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</si>
  <si>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</si>
  <si>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</si>
  <si>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</si>
  <si>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</si>
  <si>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</si>
  <si>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</si>
  <si>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</si>
  <si>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</si>
  <si>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</si>
  <si>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</si>
  <si>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</si>
  <si>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</si>
  <si>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</si>
  <si>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</si>
  <si>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</si>
  <si>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</si>
  <si>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</si>
  <si>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</si>
  <si>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</si>
  <si>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</si>
  <si>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</si>
  <si>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</si>
  <si>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</si>
  <si>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</si>
  <si>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</si>
  <si>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</si>
  <si>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</si>
  <si>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</si>
  <si>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</si>
  <si>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</si>
  <si>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</si>
  <si>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</si>
  <si>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</si>
  <si>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</si>
  <si>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</si>
  <si>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</si>
  <si>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</si>
  <si>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</si>
  <si>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</si>
  <si>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</si>
  <si>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</si>
  <si>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</si>
  <si>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</si>
  <si>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</si>
  <si>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</si>
  <si>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</si>
  <si>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</si>
  <si>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</si>
  <si>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</si>
  <si>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</si>
  <si>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</si>
  <si>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</si>
  <si>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</si>
  <si>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</si>
  <si>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</si>
  <si>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</si>
  <si>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</si>
  <si>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</si>
  <si>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</si>
  <si>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</si>
  <si>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</si>
  <si>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</si>
  <si>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</si>
  <si>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</si>
  <si>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</si>
  <si>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</si>
  <si>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</si>
  <si>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</si>
  <si>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</si>
  <si>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</si>
  <si>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</si>
  <si>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</si>
  <si>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</si>
  <si>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</si>
  <si>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</si>
  <si>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</si>
  <si>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</si>
  <si>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</si>
  <si>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</si>
  <si>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</si>
  <si>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</si>
  <si>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</si>
  <si>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</si>
  <si>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</si>
  <si>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</si>
  <si>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</si>
  <si>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</si>
  <si>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</si>
  <si>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</si>
  <si>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</si>
  <si>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</si>
  <si>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</si>
  <si>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</si>
  <si>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</si>
  <si>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</si>
  <si>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</si>
  <si>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</si>
  <si>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</si>
  <si>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</si>
  <si>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</si>
  <si>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</si>
  <si>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</si>
  <si>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</si>
  <si>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</si>
  <si>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</si>
  <si>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</si>
  <si>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</si>
  <si>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</si>
  <si>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</si>
  <si>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</si>
  <si>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</si>
  <si>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</si>
  <si>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</si>
  <si>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</si>
  <si>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</si>
  <si>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</si>
  <si>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</si>
  <si>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</si>
  <si>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</si>
  <si>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</si>
  <si>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</si>
  <si>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</si>
  <si>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</si>
  <si>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</si>
  <si>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</si>
  <si>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</si>
  <si>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</si>
  <si>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</si>
  <si>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</si>
  <si>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</si>
  <si>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</si>
  <si>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</si>
  <si>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</si>
  <si>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</si>
  <si>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</si>
  <si>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</si>
  <si>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</si>
  <si>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</si>
  <si>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</si>
  <si>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</si>
  <si>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</si>
  <si>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</si>
  <si>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</si>
  <si>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</si>
  <si>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</si>
  <si>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</si>
  <si>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</si>
  <si>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</si>
  <si>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</si>
  <si>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</si>
  <si>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</si>
  <si>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</si>
  <si>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</si>
  <si>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</si>
  <si>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</si>
  <si>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</si>
  <si>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</si>
  <si>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</si>
  <si>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</si>
  <si>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</si>
  <si>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</si>
  <si>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</si>
  <si>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</si>
  <si>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</si>
  <si>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</si>
  <si>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</si>
  <si>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</si>
  <si>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</si>
  <si>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</si>
  <si>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</si>
  <si>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</si>
  <si>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</si>
  <si>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</si>
  <si>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</si>
  <si>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</si>
  <si>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</si>
  <si>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</si>
  <si>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</si>
  <si>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</si>
  <si>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</si>
  <si>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</si>
  <si>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</si>
  <si>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</si>
  <si>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</si>
  <si>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</si>
  <si>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</si>
  <si>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</si>
  <si>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</si>
  <si>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</si>
  <si>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</si>
  <si>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</si>
  <si>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</si>
  <si>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</si>
  <si>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</si>
  <si>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</si>
  <si>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</si>
  <si>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</si>
  <si>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</si>
  <si>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</si>
  <si>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</si>
  <si>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</si>
  <si>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</si>
  <si>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</si>
  <si>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</si>
  <si>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</si>
  <si>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</si>
  <si>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</si>
  <si>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</si>
  <si>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</si>
  <si>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</si>
  <si>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</si>
  <si>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</si>
  <si>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</si>
  <si>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</si>
  <si>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</si>
  <si>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</si>
  <si>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</si>
  <si>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</si>
  <si>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</si>
  <si>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</si>
  <si>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</si>
  <si>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</si>
  <si>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</si>
  <si>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</si>
  <si>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</si>
  <si>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</si>
  <si>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</si>
  <si>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</si>
  <si>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</si>
  <si>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</si>
  <si>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</si>
  <si>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</si>
  <si>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</si>
  <si>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</si>
  <si>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</si>
  <si>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</si>
  <si>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</si>
  <si>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</si>
  <si>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</si>
  <si>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</si>
  <si>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</si>
  <si>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</si>
  <si>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</si>
  <si>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</si>
  <si>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</si>
  <si>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</si>
  <si>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</si>
  <si>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</si>
  <si>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</si>
  <si>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</si>
  <si>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</si>
  <si>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</si>
  <si>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</si>
  <si>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</si>
  <si>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Sutton Villages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</si>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</sst>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677D1B2-F5B8-464A-ADE9-BAE98ABB5D93}"/>
    <cellStyle name="Bad 2" xfId="7" xr:uid="{02F9B8CC-D731-42A4-A51B-2F2F0F6FDC09}"/>
    <cellStyle name="Calculation 2" xfId="10" xr:uid="{47D42E93-F76B-44B2-A1F0-22239EE376FD}"/>
    <cellStyle name="Normal" xfId="0" builtinId="0"/>
    <cellStyle name="Normal 10" xfId="8" xr:uid="{69ECC77D-C7B8-46F9-AD4D-91314836F759}"/>
    <cellStyle name="Normal 2" xfId="1" xr:uid="{463B53A7-DBE1-4C4A-A6F5-044FEC077C60}"/>
    <cellStyle name="Normal 2 2" xfId="2" xr:uid="{16673D94-F796-4FB2-9CD8-011461BB5EA8}"/>
    <cellStyle name="Normal 2 3" xfId="11" xr:uid="{B6689FDF-2D23-4479-975A-CA453C60CA00}"/>
    <cellStyle name="Normal 6" xfId="6" xr:uid="{7D2B04B7-384F-4FDD-8F7B-B62AA00699C9}"/>
    <cellStyle name="Normal 7" xfId="4" xr:uid="{20F96A1D-DF3C-4FD8-8E74-8D69F7F44BF0}"/>
    <cellStyle name="Percent 2" xfId="3" xr:uid="{C53ACFF9-AD79-4F64-AFE6-97187CEE1DF4}"/>
    <cellStyle name="Percent 3" xfId="5" xr:uid="{C1A847CA-F89D-4BCB-98ED-B04567C4A1C7}"/>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A96-4068-A238-46A93E2741C2}"/>
              </c:ext>
            </c:extLst>
          </c:dPt>
          <c:dPt>
            <c:idx val="1"/>
            <c:bubble3D val="0"/>
            <c:spPr>
              <a:solidFill>
                <a:srgbClr val="F7EBD9"/>
              </a:solidFill>
            </c:spPr>
            <c:extLst>
              <c:ext xmlns:c16="http://schemas.microsoft.com/office/drawing/2014/chart" uri="{C3380CC4-5D6E-409C-BE32-E72D297353CC}">
                <c16:uniqueId val="{00000003-AA96-4068-A238-46A93E2741C2}"/>
              </c:ext>
            </c:extLst>
          </c:dPt>
          <c:val>
            <c:numRef>
              <c:f>'Data - Overview'!$D$89:$D$90</c:f>
              <c:numCache>
                <c:formatCode>0%</c:formatCode>
                <c:ptCount val="2"/>
                <c:pt idx="0">
                  <c:v>0.27872469635627528</c:v>
                </c:pt>
                <c:pt idx="1">
                  <c:v>0.72127530364372472</c:v>
                </c:pt>
              </c:numCache>
            </c:numRef>
          </c:val>
          <c:extLst>
            <c:ext xmlns:c16="http://schemas.microsoft.com/office/drawing/2014/chart" uri="{C3380CC4-5D6E-409C-BE32-E72D297353CC}">
              <c16:uniqueId val="{00000004-AA96-4068-A238-46A93E2741C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024-4D6E-9590-425FCA258847}"/>
              </c:ext>
            </c:extLst>
          </c:dPt>
          <c:dPt>
            <c:idx val="1"/>
            <c:bubble3D val="0"/>
            <c:spPr>
              <a:solidFill>
                <a:srgbClr val="6C6F71"/>
              </a:solidFill>
            </c:spPr>
            <c:extLst>
              <c:ext xmlns:c16="http://schemas.microsoft.com/office/drawing/2014/chart" uri="{C3380CC4-5D6E-409C-BE32-E72D297353CC}">
                <c16:uniqueId val="{00000003-5024-4D6E-9590-425FCA258847}"/>
              </c:ext>
            </c:extLst>
          </c:dPt>
          <c:dPt>
            <c:idx val="2"/>
            <c:bubble3D val="0"/>
            <c:spPr>
              <a:solidFill>
                <a:srgbClr val="7A19C1"/>
              </a:solidFill>
            </c:spPr>
            <c:extLst>
              <c:ext xmlns:c16="http://schemas.microsoft.com/office/drawing/2014/chart" uri="{C3380CC4-5D6E-409C-BE32-E72D297353CC}">
                <c16:uniqueId val="{00000005-5024-4D6E-9590-425FCA258847}"/>
              </c:ext>
            </c:extLst>
          </c:dPt>
          <c:dPt>
            <c:idx val="3"/>
            <c:bubble3D val="0"/>
            <c:spPr>
              <a:solidFill>
                <a:srgbClr val="8CC119"/>
              </a:solidFill>
            </c:spPr>
            <c:extLst>
              <c:ext xmlns:c16="http://schemas.microsoft.com/office/drawing/2014/chart" uri="{C3380CC4-5D6E-409C-BE32-E72D297353CC}">
                <c16:uniqueId val="{00000007-5024-4D6E-9590-425FCA25884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024-4D6E-9590-425FCA25884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024-4D6E-9590-425FCA25884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024-4D6E-9590-425FCA25884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024-4D6E-9590-425FCA25884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5024-4D6E-9590-425FCA25884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97</c:v>
                </c:pt>
                <c:pt idx="1">
                  <c:v>1 
Index: 106</c:v>
                </c:pt>
                <c:pt idx="2">
                  <c:v>2 
Index: 103</c:v>
                </c:pt>
                <c:pt idx="3">
                  <c:v>3+ 
Index: 119</c:v>
                </c:pt>
              </c:strCache>
            </c:strRef>
          </c:cat>
          <c:val>
            <c:numRef>
              <c:f>'Data - Overview'!$D$128:$D$131</c:f>
              <c:numCache>
                <c:formatCode>0%</c:formatCode>
                <c:ptCount val="4"/>
                <c:pt idx="0">
                  <c:v>0.7068259109311742</c:v>
                </c:pt>
                <c:pt idx="1">
                  <c:v>0.13468825910931173</c:v>
                </c:pt>
                <c:pt idx="2">
                  <c:v>0.1105910931174089</c:v>
                </c:pt>
                <c:pt idx="3">
                  <c:v>4.8137651821862353E-2</c:v>
                </c:pt>
              </c:numCache>
            </c:numRef>
          </c:val>
          <c:extLst>
            <c:ext xmlns:c16="http://schemas.microsoft.com/office/drawing/2014/chart" uri="{C3380CC4-5D6E-409C-BE32-E72D297353CC}">
              <c16:uniqueId val="{00000009-5024-4D6E-9590-425FCA25884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0504-43CD-AABB-9FD5608F4282}"/>
              </c:ext>
            </c:extLst>
          </c:dPt>
          <c:dPt>
            <c:idx val="1"/>
            <c:bubble3D val="0"/>
            <c:spPr>
              <a:solidFill>
                <a:srgbClr val="6C6F71"/>
              </a:solidFill>
            </c:spPr>
            <c:extLst>
              <c:ext xmlns:c16="http://schemas.microsoft.com/office/drawing/2014/chart" uri="{C3380CC4-5D6E-409C-BE32-E72D297353CC}">
                <c16:uniqueId val="{00000003-0504-43CD-AABB-9FD5608F4282}"/>
              </c:ext>
            </c:extLst>
          </c:dPt>
          <c:dPt>
            <c:idx val="2"/>
            <c:bubble3D val="0"/>
            <c:spPr>
              <a:solidFill>
                <a:srgbClr val="7A19C1"/>
              </a:solidFill>
            </c:spPr>
            <c:extLst>
              <c:ext xmlns:c16="http://schemas.microsoft.com/office/drawing/2014/chart" uri="{C3380CC4-5D6E-409C-BE32-E72D297353CC}">
                <c16:uniqueId val="{00000005-0504-43CD-AABB-9FD5608F4282}"/>
              </c:ext>
            </c:extLst>
          </c:dPt>
          <c:dPt>
            <c:idx val="3"/>
            <c:bubble3D val="0"/>
            <c:spPr>
              <a:solidFill>
                <a:srgbClr val="8CC119"/>
              </a:solidFill>
            </c:spPr>
            <c:extLst>
              <c:ext xmlns:c16="http://schemas.microsoft.com/office/drawing/2014/chart" uri="{C3380CC4-5D6E-409C-BE32-E72D297353CC}">
                <c16:uniqueId val="{00000007-0504-43CD-AABB-9FD5608F4282}"/>
              </c:ext>
            </c:extLst>
          </c:dPt>
          <c:dPt>
            <c:idx val="4"/>
            <c:bubble3D val="0"/>
            <c:spPr>
              <a:solidFill>
                <a:srgbClr val="EBC61C"/>
              </a:solidFill>
            </c:spPr>
            <c:extLst>
              <c:ext xmlns:c16="http://schemas.microsoft.com/office/drawing/2014/chart" uri="{C3380CC4-5D6E-409C-BE32-E72D297353CC}">
                <c16:uniqueId val="{00000009-0504-43CD-AABB-9FD5608F4282}"/>
              </c:ext>
            </c:extLst>
          </c:dPt>
          <c:dPt>
            <c:idx val="5"/>
            <c:bubble3D val="0"/>
            <c:spPr>
              <a:solidFill>
                <a:srgbClr val="1964C1"/>
              </a:solidFill>
            </c:spPr>
            <c:extLst>
              <c:ext xmlns:c16="http://schemas.microsoft.com/office/drawing/2014/chart" uri="{C3380CC4-5D6E-409C-BE32-E72D297353CC}">
                <c16:uniqueId val="{0000000B-0504-43CD-AABB-9FD5608F428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0504-43CD-AABB-9FD5608F428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0504-43CD-AABB-9FD5608F428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0504-43CD-AABB-9FD5608F428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0504-43CD-AABB-9FD5608F4282}"/>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0504-43CD-AABB-9FD5608F4282}"/>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0504-43CD-AABB-9FD5608F428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129</c:v>
                </c:pt>
                <c:pt idx="1">
                  <c:v>20k - 40k 
Index: 114</c:v>
                </c:pt>
                <c:pt idx="2">
                  <c:v>40k - 60k 
Index: 100</c:v>
                </c:pt>
                <c:pt idx="3">
                  <c:v>60k - 80k 
Index: 91</c:v>
                </c:pt>
                <c:pt idx="4">
                  <c:v>80k - 100k 
Index: 68</c:v>
                </c:pt>
                <c:pt idx="5">
                  <c:v>100k+ 
Index: 46</c:v>
                </c:pt>
              </c:strCache>
            </c:strRef>
          </c:cat>
          <c:val>
            <c:numRef>
              <c:f>'Data - Overview'!$D$146:$D$151</c:f>
              <c:numCache>
                <c:formatCode>0%</c:formatCode>
                <c:ptCount val="6"/>
                <c:pt idx="0">
                  <c:v>0.20856275303643723</c:v>
                </c:pt>
                <c:pt idx="1">
                  <c:v>0.35334008097165992</c:v>
                </c:pt>
                <c:pt idx="2">
                  <c:v>0.21359514170040486</c:v>
                </c:pt>
                <c:pt idx="3">
                  <c:v>0.12909311740890689</c:v>
                </c:pt>
                <c:pt idx="4">
                  <c:v>5.1194331983805672E-2</c:v>
                </c:pt>
                <c:pt idx="5">
                  <c:v>4.4340080971659923E-2</c:v>
                </c:pt>
              </c:numCache>
            </c:numRef>
          </c:val>
          <c:extLst>
            <c:ext xmlns:c16="http://schemas.microsoft.com/office/drawing/2014/chart" uri="{C3380CC4-5D6E-409C-BE32-E72D297353CC}">
              <c16:uniqueId val="{0000000C-0504-43CD-AABB-9FD5608F428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5.7607287449392718E-2</c:v>
                </c:pt>
                <c:pt idx="1">
                  <c:v>0.15891497975708499</c:v>
                </c:pt>
                <c:pt idx="2">
                  <c:v>7.2684210526315796E-2</c:v>
                </c:pt>
                <c:pt idx="3">
                  <c:v>0.13093522267206475</c:v>
                </c:pt>
                <c:pt idx="4">
                  <c:v>0.18363157894736842</c:v>
                </c:pt>
                <c:pt idx="5">
                  <c:v>0.19802024291497974</c:v>
                </c:pt>
                <c:pt idx="6">
                  <c:v>0.10577732793522267</c:v>
                </c:pt>
                <c:pt idx="7">
                  <c:v>9.2380566801619449E-2</c:v>
                </c:pt>
              </c:numCache>
            </c:numRef>
          </c:val>
          <c:extLst>
            <c:ext xmlns:c16="http://schemas.microsoft.com/office/drawing/2014/chart" uri="{C3380CC4-5D6E-409C-BE32-E72D297353CC}">
              <c16:uniqueId val="{00000000-A230-4181-9D54-98A1DB73EFB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0.26374089068825912</c:v>
                </c:pt>
              </c:numCache>
            </c:numRef>
          </c:val>
          <c:extLst>
            <c:ext xmlns:c16="http://schemas.microsoft.com/office/drawing/2014/chart" uri="{C3380CC4-5D6E-409C-BE32-E72D297353CC}">
              <c16:uniqueId val="{00000000-DA16-40C9-AD03-8B267EE65264}"/>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DA16-40C9-AD03-8B267EE65264}"/>
              </c:ext>
            </c:extLst>
          </c:dPt>
          <c:val>
            <c:numRef>
              <c:f>'Data - Overview'!$D$116</c:f>
              <c:numCache>
                <c:formatCode>0%</c:formatCode>
                <c:ptCount val="1"/>
                <c:pt idx="0">
                  <c:v>0.17579757085020239</c:v>
                </c:pt>
              </c:numCache>
            </c:numRef>
          </c:val>
          <c:extLst>
            <c:ext xmlns:c16="http://schemas.microsoft.com/office/drawing/2014/chart" uri="{C3380CC4-5D6E-409C-BE32-E72D297353CC}">
              <c16:uniqueId val="{00000003-DA16-40C9-AD03-8B267EE65264}"/>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3.9004048582995943E-2</c:v>
                </c:pt>
              </c:numCache>
            </c:numRef>
          </c:val>
          <c:extLst>
            <c:ext xmlns:c16="http://schemas.microsoft.com/office/drawing/2014/chart" uri="{C3380CC4-5D6E-409C-BE32-E72D297353CC}">
              <c16:uniqueId val="{00000004-DA16-40C9-AD03-8B267EE65264}"/>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0.19169230769230766</c:v>
                </c:pt>
              </c:numCache>
            </c:numRef>
          </c:val>
          <c:extLst>
            <c:ext xmlns:c16="http://schemas.microsoft.com/office/drawing/2014/chart" uri="{C3380CC4-5D6E-409C-BE32-E72D297353CC}">
              <c16:uniqueId val="{00000005-DA16-40C9-AD03-8B267EE65264}"/>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0.32995141700404867</c:v>
                </c:pt>
              </c:numCache>
            </c:numRef>
          </c:val>
          <c:extLst>
            <c:ext xmlns:c16="http://schemas.microsoft.com/office/drawing/2014/chart" uri="{C3380CC4-5D6E-409C-BE32-E72D297353CC}">
              <c16:uniqueId val="{00000006-DA16-40C9-AD03-8B267EE65264}"/>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E954-4BEB-957E-46DCF0D35F02}"/>
              </c:ext>
            </c:extLst>
          </c:dPt>
          <c:dPt>
            <c:idx val="1"/>
            <c:bubble3D val="0"/>
            <c:spPr>
              <a:solidFill>
                <a:srgbClr val="DBE6C4"/>
              </a:solidFill>
            </c:spPr>
            <c:extLst>
              <c:ext xmlns:c16="http://schemas.microsoft.com/office/drawing/2014/chart" uri="{C3380CC4-5D6E-409C-BE32-E72D297353CC}">
                <c16:uniqueId val="{00000003-E954-4BEB-957E-46DCF0D35F02}"/>
              </c:ext>
            </c:extLst>
          </c:dPt>
          <c:val>
            <c:numRef>
              <c:f>'Data - Overview'!$A$89:$A$90</c:f>
              <c:numCache>
                <c:formatCode>0%</c:formatCode>
                <c:ptCount val="2"/>
                <c:pt idx="0">
                  <c:v>0.43665182186234819</c:v>
                </c:pt>
                <c:pt idx="1">
                  <c:v>0.56334817813765181</c:v>
                </c:pt>
              </c:numCache>
            </c:numRef>
          </c:val>
          <c:extLst>
            <c:ext xmlns:c16="http://schemas.microsoft.com/office/drawing/2014/chart" uri="{C3380CC4-5D6E-409C-BE32-E72D297353CC}">
              <c16:uniqueId val="{00000004-E954-4BEB-957E-46DCF0D35F0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E4D6-463E-8C6E-9F9A76C2CD62}"/>
              </c:ext>
            </c:extLst>
          </c:dPt>
          <c:dPt>
            <c:idx val="1"/>
            <c:bubble3D val="0"/>
            <c:spPr>
              <a:solidFill>
                <a:schemeClr val="accent2">
                  <a:lumMod val="20000"/>
                  <a:lumOff val="80000"/>
                </a:schemeClr>
              </a:solidFill>
            </c:spPr>
            <c:extLst>
              <c:ext xmlns:c16="http://schemas.microsoft.com/office/drawing/2014/chart" uri="{C3380CC4-5D6E-409C-BE32-E72D297353CC}">
                <c16:uniqueId val="{00000003-E4D6-463E-8C6E-9F9A76C2CD62}"/>
              </c:ext>
            </c:extLst>
          </c:dPt>
          <c:val>
            <c:numRef>
              <c:f>'Data - Overview'!$A$89:$A$90</c:f>
              <c:numCache>
                <c:formatCode>0%</c:formatCode>
                <c:ptCount val="2"/>
                <c:pt idx="0">
                  <c:v>0.43665182186234819</c:v>
                </c:pt>
                <c:pt idx="1">
                  <c:v>0.56334817813765181</c:v>
                </c:pt>
              </c:numCache>
            </c:numRef>
          </c:val>
          <c:extLst>
            <c:ext xmlns:c16="http://schemas.microsoft.com/office/drawing/2014/chart" uri="{C3380CC4-5D6E-409C-BE32-E72D297353CC}">
              <c16:uniqueId val="{00000004-E4D6-463E-8C6E-9F9A76C2CD6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9CF-4ACD-9A85-DBBA53771CF1}"/>
              </c:ext>
            </c:extLst>
          </c:dPt>
          <c:dPt>
            <c:idx val="1"/>
            <c:bubble3D val="0"/>
            <c:spPr>
              <a:solidFill>
                <a:srgbClr val="F7EBD9"/>
              </a:solidFill>
            </c:spPr>
            <c:extLst>
              <c:ext xmlns:c16="http://schemas.microsoft.com/office/drawing/2014/chart" uri="{C3380CC4-5D6E-409C-BE32-E72D297353CC}">
                <c16:uniqueId val="{00000003-C9CF-4ACD-9A85-DBBA53771CF1}"/>
              </c:ext>
            </c:extLst>
          </c:dPt>
          <c:val>
            <c:numRef>
              <c:f>'Data - Overview'!$E$89:$E$90</c:f>
              <c:numCache>
                <c:formatCode>0%</c:formatCode>
                <c:ptCount val="2"/>
                <c:pt idx="0">
                  <c:v>0.412757085020243</c:v>
                </c:pt>
                <c:pt idx="1">
                  <c:v>0.587242914979757</c:v>
                </c:pt>
              </c:numCache>
            </c:numRef>
          </c:val>
          <c:extLst>
            <c:ext xmlns:c16="http://schemas.microsoft.com/office/drawing/2014/chart" uri="{C3380CC4-5D6E-409C-BE32-E72D297353CC}">
              <c16:uniqueId val="{00000004-C9CF-4ACD-9A85-DBBA53771CF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2A63-4651-902F-8B77C18F8D73}"/>
              </c:ext>
            </c:extLst>
          </c:dPt>
          <c:dPt>
            <c:idx val="1"/>
            <c:bubble3D val="0"/>
            <c:extLst>
              <c:ext xmlns:c16="http://schemas.microsoft.com/office/drawing/2014/chart" uri="{C3380CC4-5D6E-409C-BE32-E72D297353CC}">
                <c16:uniqueId val="{00000002-2A63-4651-902F-8B77C18F8D73}"/>
              </c:ext>
            </c:extLst>
          </c:dPt>
          <c:val>
            <c:numRef>
              <c:f>'Data - Overview'!$C$89:$C$90</c:f>
              <c:numCache>
                <c:formatCode>0%</c:formatCode>
                <c:ptCount val="2"/>
                <c:pt idx="0">
                  <c:v>0.17860323886639679</c:v>
                </c:pt>
                <c:pt idx="1">
                  <c:v>0.82139676113360327</c:v>
                </c:pt>
              </c:numCache>
            </c:numRef>
          </c:val>
          <c:extLst>
            <c:ext xmlns:c16="http://schemas.microsoft.com/office/drawing/2014/chart" uri="{C3380CC4-5D6E-409C-BE32-E72D297353CC}">
              <c16:uniqueId val="{00000003-2A63-4651-902F-8B77C18F8D7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0.21567611336032388</c:v>
                </c:pt>
              </c:numCache>
            </c:numRef>
          </c:val>
          <c:extLst>
            <c:ext xmlns:c16="http://schemas.microsoft.com/office/drawing/2014/chart" uri="{C3380CC4-5D6E-409C-BE32-E72D297353CC}">
              <c16:uniqueId val="{00000000-DC0E-477B-8846-1FDFAB384265}"/>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DC0E-477B-8846-1FDFAB384265}"/>
              </c:ext>
            </c:extLst>
          </c:dPt>
          <c:val>
            <c:numRef>
              <c:f>'Data - Overview'!$D$138</c:f>
              <c:numCache>
                <c:formatCode>0%</c:formatCode>
                <c:ptCount val="1"/>
                <c:pt idx="0">
                  <c:v>0.36725910931174094</c:v>
                </c:pt>
              </c:numCache>
            </c:numRef>
          </c:val>
          <c:extLst>
            <c:ext xmlns:c16="http://schemas.microsoft.com/office/drawing/2014/chart" uri="{C3380CC4-5D6E-409C-BE32-E72D297353CC}">
              <c16:uniqueId val="{00000003-DC0E-477B-8846-1FDFAB384265}"/>
            </c:ext>
          </c:extLst>
        </c:ser>
        <c:ser>
          <c:idx val="1"/>
          <c:order val="2"/>
          <c:spPr>
            <a:solidFill>
              <a:srgbClr val="1964C1"/>
            </a:solidFill>
          </c:spPr>
          <c:invertIfNegative val="0"/>
          <c:val>
            <c:numRef>
              <c:f>'Data - Overview'!$D$139</c:f>
              <c:numCache>
                <c:formatCode>0%</c:formatCode>
                <c:ptCount val="1"/>
                <c:pt idx="0">
                  <c:v>0.33756275303643729</c:v>
                </c:pt>
              </c:numCache>
            </c:numRef>
          </c:val>
          <c:extLst>
            <c:ext xmlns:c16="http://schemas.microsoft.com/office/drawing/2014/chart" uri="{C3380CC4-5D6E-409C-BE32-E72D297353CC}">
              <c16:uniqueId val="{00000004-DC0E-477B-8846-1FDFAB384265}"/>
            </c:ext>
          </c:extLst>
        </c:ser>
        <c:ser>
          <c:idx val="0"/>
          <c:order val="3"/>
          <c:spPr>
            <a:solidFill>
              <a:srgbClr val="7D38BA"/>
            </a:solidFill>
          </c:spPr>
          <c:invertIfNegative val="0"/>
          <c:val>
            <c:numRef>
              <c:f>'Data - Overview'!$D$140</c:f>
              <c:numCache>
                <c:formatCode>0%</c:formatCode>
                <c:ptCount val="1"/>
                <c:pt idx="0">
                  <c:v>7.944129554655871E-2</c:v>
                </c:pt>
              </c:numCache>
            </c:numRef>
          </c:val>
          <c:extLst>
            <c:ext xmlns:c16="http://schemas.microsoft.com/office/drawing/2014/chart" uri="{C3380CC4-5D6E-409C-BE32-E72D297353CC}">
              <c16:uniqueId val="{00000005-DC0E-477B-8846-1FDFAB384265}"/>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0534-41D4-96C0-3141359AFA28}"/>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0534-41D4-96C0-3141359AFA28}"/>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0534-41D4-96C0-3141359AFA28}"/>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0534-41D4-96C0-3141359AFA28}"/>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0534-41D4-96C0-3141359AFA28}"/>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0534-41D4-96C0-3141359AFA28}"/>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0534-41D4-96C0-3141359AFA28}"/>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0534-41D4-96C0-3141359AFA28}"/>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0534-41D4-96C0-3141359AFA28}"/>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0534-41D4-96C0-3141359AFA28}"/>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0534-41D4-96C0-3141359AFA28}"/>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0534-41D4-96C0-3141359AFA28}"/>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0534-41D4-96C0-3141359AFA28}"/>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0534-41D4-96C0-3141359AFA28}"/>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0534-41D4-96C0-3141359AFA28}"/>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0534-41D4-96C0-3141359AFA28}"/>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0534-41D4-96C0-3141359AFA28}"/>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0534-41D4-96C0-3141359AFA28}"/>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0534-41D4-96C0-3141359AFA28}"/>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0534-41D4-96C0-3141359AFA28}"/>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0534-41D4-96C0-3141359AFA28}"/>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0534-41D4-96C0-3141359AFA28}"/>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0534-41D4-96C0-3141359AFA28}"/>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0534-41D4-96C0-3141359AFA28}"/>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0534-41D4-96C0-3141359AFA28}"/>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{F20DE9EF-46D4-42E5-B37F-BCF2FDA13BB6}</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0534-41D4-96C0-3141359AFA28}"/>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{7124B571-E058-4A46-8B37-7C4B7BEE8678}</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0534-41D4-96C0-3141359AFA28}"/>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{5565B07F-9558-45D7-958B-3DEBDF65CA01}</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0534-41D4-96C0-3141359AFA28}"/>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{5537316F-6F05-4CA8-A7B5-14CE4D87CFE1}</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0534-41D4-96C0-3141359AFA28}"/>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{5A0E56F8-A8BC-4AB1-AECE-C941297FFBAC}</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0534-41D4-96C0-3141359AFA28}"/>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{69714DC1-9337-4BEC-A035-7E00F552E1C3}</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0534-41D4-96C0-3141359AFA28}"/>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{C7676AFB-0048-47B2-80D0-3A8C438AAD25}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0534-41D4-96C0-3141359AFA28}"/>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{FA1F20C6-FE2B-481A-8585-A1A87179BA04}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0534-41D4-96C0-3141359AFA28}"/>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{8890CFB4-5982-4771-BB1D-82134DDE83EC}</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0534-41D4-96C0-3141359AFA28}"/>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{B44B86A0-BD75-4BCE-B6F9-C02C266EA6AC}</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0534-41D4-96C0-3141359AFA28}"/>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{9A70C1DE-6FEF-4CEE-AEB6-C7481CF19CA4}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0534-41D4-96C0-3141359AFA28}"/>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{7D726022-51B8-4642-918B-E1E4BF453352}</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0534-41D4-96C0-3141359AFA28}"/>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{7490B124-80DE-4F31-9EBB-813B3EBDD24E}</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0534-41D4-96C0-3141359AFA28}"/>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{CE47B645-CBC0-4A8A-A923-4E8F0945BAE3}</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0534-41D4-96C0-3141359AFA28}"/>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{1B8DF3FE-5BB8-41F0-B11B-19D2E42E1EE5}</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0534-41D4-96C0-3141359AFA28}"/>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{202AE1BE-95B0-40B8-B714-724AAE8C0C82}</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0534-41D4-96C0-3141359AFA28}"/>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{6E4CD621-1838-4B5B-A3C4-C9F42B6A3ABF}</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0534-41D4-96C0-3141359AFA28}"/>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{1F245F20-B0ED-4E6E-9D31-4B6C8215CBAA}</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0534-41D4-96C0-3141359AFA28}"/>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{BA04E465-20CD-4495-9E32-4E5B92FA083B}</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0534-41D4-96C0-3141359AFA28}"/>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{DF8F1BE3-0574-49E8-9131-8BA72ADE40DA}</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0534-41D4-96C0-3141359AFA28}"/>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{FC109504-F47F-4B9F-9CA5-BE8B0352685A}</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0534-41D4-96C0-3141359AFA28}"/>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{F9B3ED66-0D7D-48D2-B1D1-32693BE934E6}</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0534-41D4-96C0-3141359AFA28}"/>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{1EAF9B6B-3539-4F24-9988-185678378E61}</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0534-41D4-96C0-3141359AFA28}"/>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{248F1F4E-78AF-4DA7-965B-34A1D1DB81FB}</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0534-41D4-96C0-3141359AFA28}"/>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{D03D37BF-2B87-444E-A0CB-BA5D3A94E603}</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0534-41D4-96C0-3141359AFA28}"/>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3.2128514056224897E-2</c:v>
                </c:pt>
                <c:pt idx="1">
                  <c:v>5.6224899598393573E-2</c:v>
                </c:pt>
                <c:pt idx="2">
                  <c:v>7.6305220883534142E-2</c:v>
                </c:pt>
                <c:pt idx="3">
                  <c:v>7.2289156626506021E-2</c:v>
                </c:pt>
                <c:pt idx="4">
                  <c:v>3.2128514056224897E-2</c:v>
                </c:pt>
                <c:pt idx="5">
                  <c:v>8.0321285140562242E-3</c:v>
                </c:pt>
                <c:pt idx="6">
                  <c:v>4.8192771084337352E-2</c:v>
                </c:pt>
                <c:pt idx="7">
                  <c:v>0</c:v>
                </c:pt>
                <c:pt idx="8">
                  <c:v>8.4337349397590355E-2</c:v>
                </c:pt>
                <c:pt idx="9">
                  <c:v>7.2289156626506021E-2</c:v>
                </c:pt>
                <c:pt idx="10">
                  <c:v>4.0160642570281124E-2</c:v>
                </c:pt>
                <c:pt idx="11">
                  <c:v>5.2208835341365459E-2</c:v>
                </c:pt>
                <c:pt idx="12">
                  <c:v>0</c:v>
                </c:pt>
                <c:pt idx="13">
                  <c:v>0.1</c:v>
                </c:pt>
                <c:pt idx="14">
                  <c:v>4.0160642570281121E-3</c:v>
                </c:pt>
                <c:pt idx="15">
                  <c:v>7.2289156626506021E-2</c:v>
                </c:pt>
                <c:pt idx="16">
                  <c:v>0.1</c:v>
                </c:pt>
                <c:pt idx="17">
                  <c:v>0</c:v>
                </c:pt>
                <c:pt idx="18">
                  <c:v>2.4096385542168676E-2</c:v>
                </c:pt>
                <c:pt idx="19">
                  <c:v>1.6064257028112448E-2</c:v>
                </c:pt>
                <c:pt idx="20">
                  <c:v>1.2048192771084338E-2</c:v>
                </c:pt>
                <c:pt idx="21">
                  <c:v>0</c:v>
                </c:pt>
                <c:pt idx="22">
                  <c:v>0</c:v>
                </c:pt>
                <c:pt idx="23">
                  <c:v>0</c:v>
                </c:pt>
                <c:pt idx="24">
                  <c:v>0</c:v>
                </c:pt>
              </c:numCache>
            </c:numRef>
          </c:xVal>
          <c:yVal>
            <c:numRef>
              <c:f>'Customer View Chart'!$F$49:$F$73</c:f>
              <c:numCache>
                <c:formatCode>0</c:formatCode>
                <c:ptCount val="25"/>
                <c:pt idx="0">
                  <c:v>200</c:v>
                </c:pt>
                <c:pt idx="1">
                  <c:v>175.89517552970503</c:v>
                </c:pt>
                <c:pt idx="2">
                  <c:v>155.46692295822277</c:v>
                </c:pt>
                <c:pt idx="3">
                  <c:v>177.22849172905555</c:v>
                </c:pt>
                <c:pt idx="4">
                  <c:v>92.519125933391351</c:v>
                </c:pt>
                <c:pt idx="5">
                  <c:v>83.280981067125637</c:v>
                </c:pt>
                <c:pt idx="6">
                  <c:v>200</c:v>
                </c:pt>
                <c:pt idx="7">
                  <c:v>0</c:v>
                </c:pt>
                <c:pt idx="8">
                  <c:v>179.84654539071997</c:v>
                </c:pt>
                <c:pt idx="9">
                  <c:v>200</c:v>
                </c:pt>
                <c:pt idx="10">
                  <c:v>200</c:v>
                </c:pt>
                <c:pt idx="11">
                  <c:v>200</c:v>
                </c:pt>
                <c:pt idx="12">
                  <c:v>0</c:v>
                </c:pt>
                <c:pt idx="13">
                  <c:v>200</c:v>
                </c:pt>
                <c:pt idx="14">
                  <c:v>9.2552787056142805</c:v>
                </c:pt>
                <c:pt idx="15">
                  <c:v>112.34406332113483</c:v>
                </c:pt>
                <c:pt idx="16">
                  <c:v>200</c:v>
                </c:pt>
                <c:pt idx="17">
                  <c:v>0</c:v>
                </c:pt>
                <c:pt idx="18">
                  <c:v>17.183638449156174</c:v>
                </c:pt>
                <c:pt idx="19">
                  <c:v>22.310962875581417</c:v>
                </c:pt>
                <c:pt idx="20">
                  <c:v>79.904082348812736</c:v>
                </c:pt>
                <c:pt idx="21">
                  <c:v>0</c:v>
                </c:pt>
                <c:pt idx="22">
                  <c:v>0</c:v>
                </c:pt>
                <c:pt idx="23">
                  <c:v>0</c:v>
                </c:pt>
                <c:pt idx="24">
                  <c:v>0</c:v>
                </c:pt>
              </c:numCache>
            </c:numRef>
          </c:yVal>
          <c:smooth val="0"/>
          <c:extLst>
            <c:ext xmlns:c16="http://schemas.microsoft.com/office/drawing/2014/chart" uri="{C3380CC4-5D6E-409C-BE32-E72D297353CC}">
              <c16:uniqueId val="{00000019-0534-41D4-96C0-3141359AFA28}"/>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106.74524266461816</c:v>
                </c:pt>
                <c:pt idx="1">
                  <c:v>115.28602233886602</c:v>
                </c:pt>
                <c:pt idx="2">
                  <c:v>105.92571294282358</c:v>
                </c:pt>
                <c:pt idx="3">
                  <c:v>118.62011968157786</c:v>
                </c:pt>
                <c:pt idx="4">
                  <c:v>111.54738828883333</c:v>
                </c:pt>
                <c:pt idx="5">
                  <c:v>115.13597477416897</c:v>
                </c:pt>
                <c:pt idx="6">
                  <c:v>113.21354768454879</c:v>
                </c:pt>
                <c:pt idx="7">
                  <c:v>101.05233160642175</c:v>
                </c:pt>
                <c:pt idx="8">
                  <c:v>116.14786033133144</c:v>
                </c:pt>
                <c:pt idx="9">
                  <c:v>107.32080850139157</c:v>
                </c:pt>
                <c:pt idx="10">
                  <c:v>108.2239473307238</c:v>
                </c:pt>
                <c:pt idx="11">
                  <c:v>102.73391454970782</c:v>
                </c:pt>
                <c:pt idx="12">
                  <c:v>100.61218704383275</c:v>
                </c:pt>
                <c:pt idx="13">
                  <c:v>128.02895015618807</c:v>
                </c:pt>
                <c:pt idx="14">
                  <c:v>103.8130219025812</c:v>
                </c:pt>
                <c:pt idx="15">
                  <c:v>114.79560713269541</c:v>
                </c:pt>
                <c:pt idx="16">
                  <c:v>99.352681027598251</c:v>
                </c:pt>
                <c:pt idx="17">
                  <c:v>93.362950501282086</c:v>
                </c:pt>
                <c:pt idx="18">
                  <c:v>104.18620389538813</c:v>
                </c:pt>
                <c:pt idx="19">
                  <c:v>88.05793689886103</c:v>
                </c:pt>
                <c:pt idx="20">
                  <c:v>88.74202534079015</c:v>
                </c:pt>
                <c:pt idx="21">
                  <c:v>294.5153299857065</c:v>
                </c:pt>
                <c:pt idx="22">
                  <c:v>96.062927418674903</c:v>
                </c:pt>
                <c:pt idx="23">
                  <c:v>94.666963125851268</c:v>
                </c:pt>
                <c:pt idx="24">
                  <c:v>101.12813165493802</c:v>
                </c:pt>
                <c:pt idx="25">
                  <c:v>114.71288887057298</c:v>
                </c:pt>
                <c:pt idx="26">
                  <c:v>96.182533401020891</c:v>
                </c:pt>
                <c:pt idx="27">
                  <c:v>100</c:v>
                </c:pt>
                <c:pt idx="28">
                  <c:v>111.11018904663941</c:v>
                </c:pt>
                <c:pt idx="29">
                  <c:v>109.93266401450397</c:v>
                </c:pt>
                <c:pt idx="30">
                  <c:v>126.24650212231781</c:v>
                </c:pt>
                <c:pt idx="31">
                  <c:v>119.07947295998729</c:v>
                </c:pt>
                <c:pt idx="32">
                  <c:v>99.486241379108037</c:v>
                </c:pt>
                <c:pt idx="33">
                  <c:v>120.16865952110518</c:v>
                </c:pt>
                <c:pt idx="34">
                  <c:v>103.69413064617569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2662-4AEC-A3BD-6283BB5B2A78}"/>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74C1-4BBE-985E-3EDFAF4BE42C}"/>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33C5-4CF9-A3F3-2462113A3BE0}"/>
              </c:ext>
            </c:extLst>
          </c:dPt>
          <c:dPt>
            <c:idx val="1"/>
            <c:invertIfNegative val="0"/>
            <c:bubble3D val="0"/>
            <c:spPr>
              <a:solidFill>
                <a:srgbClr val="89756E"/>
              </a:solidFill>
            </c:spPr>
            <c:extLst>
              <c:ext xmlns:c16="http://schemas.microsoft.com/office/drawing/2014/chart" uri="{C3380CC4-5D6E-409C-BE32-E72D297353CC}">
                <c16:uniqueId val="{00000003-33C5-4CF9-A3F3-2462113A3BE0}"/>
              </c:ext>
            </c:extLst>
          </c:dPt>
          <c:dPt>
            <c:idx val="2"/>
            <c:invertIfNegative val="0"/>
            <c:bubble3D val="0"/>
            <c:spPr>
              <a:solidFill>
                <a:srgbClr val="30499F"/>
              </a:solidFill>
            </c:spPr>
            <c:extLst>
              <c:ext xmlns:c16="http://schemas.microsoft.com/office/drawing/2014/chart" uri="{C3380CC4-5D6E-409C-BE32-E72D297353CC}">
                <c16:uniqueId val="{00000005-33C5-4CF9-A3F3-2462113A3BE0}"/>
              </c:ext>
            </c:extLst>
          </c:dPt>
          <c:dPt>
            <c:idx val="3"/>
            <c:invertIfNegative val="0"/>
            <c:bubble3D val="0"/>
            <c:spPr>
              <a:solidFill>
                <a:srgbClr val="C1C630"/>
              </a:solidFill>
            </c:spPr>
            <c:extLst>
              <c:ext xmlns:c16="http://schemas.microsoft.com/office/drawing/2014/chart" uri="{C3380CC4-5D6E-409C-BE32-E72D297353CC}">
                <c16:uniqueId val="{00000007-33C5-4CF9-A3F3-2462113A3BE0}"/>
              </c:ext>
            </c:extLst>
          </c:dPt>
          <c:dPt>
            <c:idx val="4"/>
            <c:invertIfNegative val="0"/>
            <c:bubble3D val="0"/>
            <c:spPr>
              <a:solidFill>
                <a:srgbClr val="AB347D"/>
              </a:solidFill>
            </c:spPr>
            <c:extLst>
              <c:ext xmlns:c16="http://schemas.microsoft.com/office/drawing/2014/chart" uri="{C3380CC4-5D6E-409C-BE32-E72D297353CC}">
                <c16:uniqueId val="{00000009-33C5-4CF9-A3F3-2462113A3BE0}"/>
              </c:ext>
            </c:extLst>
          </c:dPt>
          <c:val>
            <c:numRef>
              <c:f>'Wellbeing Acorn Group'!$K$13:$K$17</c:f>
              <c:numCache>
                <c:formatCode>0</c:formatCode>
                <c:ptCount val="5"/>
                <c:pt idx="0">
                  <c:v>160.70816439080514</c:v>
                </c:pt>
                <c:pt idx="1">
                  <c:v>178.88556345093713</c:v>
                </c:pt>
                <c:pt idx="2">
                  <c:v>164.92650568074521</c:v>
                </c:pt>
                <c:pt idx="3">
                  <c:v>12.175386419966959</c:v>
                </c:pt>
                <c:pt idx="4">
                  <c:v>69.556076655615755</c:v>
                </c:pt>
              </c:numCache>
            </c:numRef>
          </c:val>
          <c:extLst>
            <c:ext xmlns:c16="http://schemas.microsoft.com/office/drawing/2014/chart" uri="{C3380CC4-5D6E-409C-BE32-E72D297353CC}">
              <c16:uniqueId val="{0000000A-33C5-4CF9-A3F3-2462113A3BE0}"/>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16F-4852-ADCD-F5D4444E81D6}"/>
              </c:ext>
            </c:extLst>
          </c:dPt>
          <c:dPt>
            <c:idx val="1"/>
            <c:invertIfNegative val="0"/>
            <c:bubble3D val="0"/>
            <c:spPr>
              <a:solidFill>
                <a:srgbClr val="89756E"/>
              </a:solidFill>
            </c:spPr>
            <c:extLst>
              <c:ext xmlns:c16="http://schemas.microsoft.com/office/drawing/2014/chart" uri="{C3380CC4-5D6E-409C-BE32-E72D297353CC}">
                <c16:uniqueId val="{00000003-816F-4852-ADCD-F5D4444E81D6}"/>
              </c:ext>
            </c:extLst>
          </c:dPt>
          <c:dPt>
            <c:idx val="2"/>
            <c:invertIfNegative val="0"/>
            <c:bubble3D val="0"/>
            <c:spPr>
              <a:solidFill>
                <a:srgbClr val="30499F"/>
              </a:solidFill>
            </c:spPr>
            <c:extLst>
              <c:ext xmlns:c16="http://schemas.microsoft.com/office/drawing/2014/chart" uri="{C3380CC4-5D6E-409C-BE32-E72D297353CC}">
                <c16:uniqueId val="{00000005-816F-4852-ADCD-F5D4444E81D6}"/>
              </c:ext>
            </c:extLst>
          </c:dPt>
          <c:dPt>
            <c:idx val="3"/>
            <c:invertIfNegative val="0"/>
            <c:bubble3D val="0"/>
            <c:spPr>
              <a:solidFill>
                <a:srgbClr val="C1C630"/>
              </a:solidFill>
            </c:spPr>
            <c:extLst>
              <c:ext xmlns:c16="http://schemas.microsoft.com/office/drawing/2014/chart" uri="{C3380CC4-5D6E-409C-BE32-E72D297353CC}">
                <c16:uniqueId val="{00000007-816F-4852-ADCD-F5D4444E81D6}"/>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0.26907630522088355</c:v>
                </c:pt>
                <c:pt idx="1">
                  <c:v>0.30522088353413657</c:v>
                </c:pt>
                <c:pt idx="2">
                  <c:v>0.36546184738955823</c:v>
                </c:pt>
                <c:pt idx="3">
                  <c:v>5.2208835341365459E-2</c:v>
                </c:pt>
              </c:numCache>
            </c:numRef>
          </c:val>
          <c:extLst>
            <c:ext xmlns:c16="http://schemas.microsoft.com/office/drawing/2014/chart" uri="{C3380CC4-5D6E-409C-BE32-E72D297353CC}">
              <c16:uniqueId val="{00000008-816F-4852-ADCD-F5D4444E81D6}"/>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816F-4852-ADCD-F5D4444E81D6}"/>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295.56281635652721</c:v>
                </c:pt>
                <c:pt idx="1">
                  <c:v>175.89517552970503</c:v>
                </c:pt>
                <c:pt idx="2">
                  <c:v>155.46692295822277</c:v>
                </c:pt>
                <c:pt idx="3">
                  <c:v>177.22849172905555</c:v>
                </c:pt>
                <c:pt idx="4">
                  <c:v>92.519125933391351</c:v>
                </c:pt>
              </c:numCache>
            </c:numRef>
          </c:val>
          <c:extLst>
            <c:ext xmlns:c16="http://schemas.microsoft.com/office/drawing/2014/chart" uri="{C3380CC4-5D6E-409C-BE32-E72D297353CC}">
              <c16:uniqueId val="{00000000-E2BD-4C4E-801D-4336C2856C8C}"/>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83.280981067125637</c:v>
                </c:pt>
                <c:pt idx="1">
                  <c:v>237.23958998350332</c:v>
                </c:pt>
                <c:pt idx="2">
                  <c:v>0</c:v>
                </c:pt>
                <c:pt idx="3">
                  <c:v>179.84654539071997</c:v>
                </c:pt>
                <c:pt idx="4">
                  <c:v>209.03194451111219</c:v>
                </c:pt>
                <c:pt idx="5">
                  <c:v>202.00988765921321</c:v>
                </c:pt>
                <c:pt idx="6">
                  <c:v>289.53464286947212</c:v>
                </c:pt>
                <c:pt idx="7">
                  <c:v>0</c:v>
                </c:pt>
              </c:numCache>
            </c:numRef>
          </c:val>
          <c:extLst>
            <c:ext xmlns:c16="http://schemas.microsoft.com/office/drawing/2014/chart" uri="{C3380CC4-5D6E-409C-BE32-E72D297353CC}">
              <c16:uniqueId val="{00000000-3E47-44B1-BAEE-225E5AEA0398}"/>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352.31572608633695</c:v>
                </c:pt>
                <c:pt idx="1">
                  <c:v>9.2552787056142805</c:v>
                </c:pt>
                <c:pt idx="2">
                  <c:v>112.34406332113483</c:v>
                </c:pt>
                <c:pt idx="3">
                  <c:v>206.27414204506377</c:v>
                </c:pt>
                <c:pt idx="4">
                  <c:v>0</c:v>
                </c:pt>
              </c:numCache>
            </c:numRef>
          </c:val>
          <c:extLst>
            <c:ext xmlns:c16="http://schemas.microsoft.com/office/drawing/2014/chart" uri="{C3380CC4-5D6E-409C-BE32-E72D297353CC}">
              <c16:uniqueId val="{00000000-3121-45E2-8E35-67C28B525B83}"/>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17.183638449156174</c:v>
                </c:pt>
                <c:pt idx="1">
                  <c:v>22.310962875581417</c:v>
                </c:pt>
                <c:pt idx="2">
                  <c:v>79.904082348812736</c:v>
                </c:pt>
                <c:pt idx="3">
                  <c:v>0</c:v>
                </c:pt>
                <c:pt idx="4">
                  <c:v>0</c:v>
                </c:pt>
                <c:pt idx="5">
                  <c:v>0</c:v>
                </c:pt>
                <c:pt idx="6">
                  <c:v>0</c:v>
                </c:pt>
              </c:numCache>
            </c:numRef>
          </c:val>
          <c:extLst>
            <c:ext xmlns:c16="http://schemas.microsoft.com/office/drawing/2014/chart" uri="{C3380CC4-5D6E-409C-BE32-E72D297353CC}">
              <c16:uniqueId val="{00000000-2A7F-41BA-AA05-DFBD032FD80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73.910220915357144</c:v>
                </c:pt>
                <c:pt idx="2">
                  <c:v>0</c:v>
                </c:pt>
              </c:numCache>
            </c:numRef>
          </c:val>
          <c:extLst>
            <c:ext xmlns:c16="http://schemas.microsoft.com/office/drawing/2014/chart" uri="{C3380CC4-5D6E-409C-BE32-E72D297353CC}">
              <c16:uniqueId val="{00000000-B14A-46DA-A943-2DA646B81A34}"/>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352.31572608633695</c:v>
                </c:pt>
                <c:pt idx="1">
                  <c:v>295.56281635652721</c:v>
                </c:pt>
                <c:pt idx="2">
                  <c:v>289.53464286947212</c:v>
                </c:pt>
                <c:pt idx="3">
                  <c:v>237.23958998350332</c:v>
                </c:pt>
                <c:pt idx="4">
                  <c:v>209.03194451111219</c:v>
                </c:pt>
                <c:pt idx="5">
                  <c:v>206.27414204506377</c:v>
                </c:pt>
                <c:pt idx="6">
                  <c:v>202.00988765921321</c:v>
                </c:pt>
                <c:pt idx="7">
                  <c:v>179.84654539071997</c:v>
                </c:pt>
                <c:pt idx="8">
                  <c:v>177.22849172905555</c:v>
                </c:pt>
                <c:pt idx="9">
                  <c:v>175.89517552970503</c:v>
                </c:pt>
                <c:pt idx="10">
                  <c:v>155.46692295822277</c:v>
                </c:pt>
                <c:pt idx="11">
                  <c:v>112.34406332113483</c:v>
                </c:pt>
                <c:pt idx="12">
                  <c:v>92.519125933391351</c:v>
                </c:pt>
                <c:pt idx="13">
                  <c:v>83.280981067125637</c:v>
                </c:pt>
                <c:pt idx="14">
                  <c:v>79.904082348812736</c:v>
                </c:pt>
                <c:pt idx="15">
                  <c:v>73.910220915357144</c:v>
                </c:pt>
                <c:pt idx="16">
                  <c:v>22.310962875581417</c:v>
                </c:pt>
                <c:pt idx="17">
                  <c:v>17.183638449156174</c:v>
                </c:pt>
                <c:pt idx="18">
                  <c:v>9.2552787056142805</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AD80-470A-8A2D-38163BBB16FE}"/>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CB4E97B-3A82-4678-82F9-B509A69D934F}"/>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A4FC71AC-EF54-4CD3-805E-9A9D3DC60FF0}"/>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4ED3F392-16AC-4BFC-9908-095B7CD9F806}"/>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74C75143-B4ED-4E58-95A5-2E2FE136ED2A}"/>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3DF27CC6-EC5D-4D9B-9707-600A4A66278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7A961779-3A58-4E69-8C3D-E66CA096870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BFC242BB-2EB1-42E2-80EA-70B99780994A}"/>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5B54FD3-7495-4D31-AD7D-C0C0EFF02F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E46456D-5109-44C0-BF38-CFB71C3BD9E0}"/>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241D787D-10AC-4C42-A5C1-455E874F7F90}"/>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13685EDA-CF10-4E82-A950-B10DF34E66B7}"/>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15CE339D-D568-49F4-815F-73E3A1215941}"/>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62A0812B-14EC-4911-A9B2-4592060057A7}"/>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9956AD2A-3AED-49B0-8645-4B4897BC45C4}"/>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56E0FEDF-3109-415B-BC96-9672EE62F661}"/>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82EF8C60-68D1-45A7-9846-101F79ACA0AF}"/>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D310A196-E593-4F10-9C1D-E6F817C62F38}"/>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610DC09-46A2-41FF-8E46-271AF5EC3D09}"/>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AA451D17-4BA3-43B0-81BC-2864793BDD7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9911C725-93C0-46D0-9417-9A6915583095}"/>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E34197A-7832-40F3-B09B-4357007B41BD}"/>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71007C0C-371E-48F6-8B78-9F093C2270CF}"/>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30890928-F21E-4FA9-8942-DAB547FC6667}"/>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01B02F48-5792-4F5B-8A0A-F4374D302693}"/>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77A8DF54-DF0E-4181-95F9-DFBC6476DF14}"/>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D58462D8-2A1F-40DD-9238-9C970E92BAC0}"/>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BC69FC2D-AC86-4FFE-BF54-3A0431D95F9B}"/>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739AF654-1242-45CC-9FE4-CE30D8BB61E2}"/>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D24FE65F-A185-4C3C-AE27-08DCCD80ED5F}"/>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8198D8B2-6AFF-45F0-8494-64EF3C0185D5}"/>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1847B725-CAB7-46C4-863A-571361F88FC0}"/>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6A914028-1337-4F7C-9F72-826F9B25F662}"/>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BC80CAB-DA0B-45FE-936B-6DAB422D28D0}"/>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5D70E0B7-8999-40B3-98EF-1311737A2C4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5917D8F6-922A-4E4B-8746-338EAA5441B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A4B74E4E-6C87-4711-9781-C1452C9B5C8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5529F30-07F8-4EEE-BA7C-820C3585381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4FA60E1D-0131-412E-9F57-43A35D44729D}"/>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8C0FB972-881D-4752-A48A-D9F2F974FF7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25ED6579-D932-489E-96AC-5B4BF1BCB3F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464EFDA5-C20E-48FF-B430-2A0DC225BF8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770AFA1C-74CA-4577-ABD9-BA99CE1EEEA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E479E6D-9DA4-4E8B-A84D-1E725351A27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F32807BD-59E6-453E-ACC2-51E4B0E85C47}"/>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5151D436-AED9-47F0-8276-E2BE03CDC9F5}"/>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11F4D616-E343-4651-9FFB-456D943F1CD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65761FCF-308E-4CC7-92C8-2506C800C1F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BC9FF0CB-5FBC-438D-840B-D211E726B9C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75500A3A-0BA2-46CF-9E0A-C0D0D0977C7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61099CA-AED0-40CC-BC79-2FED8BF33D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6D3015D-916C-4DC7-A971-840189EE2CD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B04FC96D-B7E1-4710-9B93-93252D9B2B94}"/>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76428ED-078F-4346-BEC0-2F5E09FF95F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1CA9D0F-E17A-4598-A0D2-3C0B3A12F68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A106BCB3-5BAB-483F-9C65-EF672B3F85F9}"/>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30B84922-A376-4CA4-9515-28F425B7E128}"/>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00076641-0092-469A-8D4B-BEC30C98FA4C}"/>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24F508B6-5048-42E5-9A2B-ACB9A9654E57}"/>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DB9F06A-456B-4D65-9664-DAECFD3CB9F9}"/>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6E0886E0-A967-405F-9BF1-96EAA5744607}"/>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B1C77CE-8A0F-48DB-B82C-BA724DC5173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DB4B0A1-0E99-4B38-A44A-9209ECBF682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34EF0E1-AC60-41A0-B027-1C29BEF5BD2A}"/>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3C032CC-FB97-4979-83C9-0B207E1EB145}"/>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40FF50A-763A-4BA4-B0C5-1B7CDDE9C1C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81B8DA6-2F8D-4413-9FD8-5AB31C00889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541A71B-071E-4443-97D3-28DF9679A10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5F2F1F5-96B9-4B19-B50B-1EAB71C9FF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D35A7CF-D4BC-4A63-BDCC-E6981C61C39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81A4493F-9A74-45FC-A73B-8888D08F282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7B4E28C0-DF56-4142-BEDD-8B62CB31700A}"/>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7703ED8-0A95-48EC-8632-4132C557DCE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6DDE51D0-A4A7-4894-987B-9EC1BBB73C9E}"/>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6308048C-89F6-4571-B73A-120A1D5F8A2F}"/>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3DCDBE9A-8DD3-414C-977B-402520E7CD86}"/>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85C6ECC3-183C-4534-A054-58B748F03D30}"/>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3210496-A873-43BF-A052-C61443EE46FC}"/>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54EAE04E-B5E7-4CDB-A8EE-9310F9D7D7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28BA0CB0-16D1-457C-A946-DC1C0D91E454}"/>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E6F0DD0A-D649-40CE-B5CB-FC1AF7C7037D}"/>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2AB18B0-A20B-4C67-B835-04EECDCE60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A85741CD-4B55-4F18-8F5A-32DA7E6EFE27}"/>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9D5F26E6-BB0E-4820-80B9-13C501388E46}"/>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9807A2B2-E146-44D9-AF55-706486C4507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81CC0935-98C4-4E76-89AD-19F470C202A8}"/>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0BB7CA5E-FCAE-4302-8422-C61415481813}"/>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02FC43F5-736C-4AB2-9FA6-22597970C45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B865AA9D-A345-463B-86C8-C7A82E41F30A}"/>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01B68218-FAA6-4ADC-B29C-901916D3AED0}"/>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BDD06999-3A1A-4927-90E8-464D8936E2B3}"/>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720542EE-B719-4DAA-9D6F-B0B70A7D24EF}"/>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8EE81EFB-FAED-4153-AB58-9AD55A27115F}"/>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815340D3-FE1C-41D5-9699-43C1F40F9091}"/>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D894977F-2E2D-42B2-8A0E-3492891AB10C}"/>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864F9BF4-33F4-4287-99A0-01DEBB87CA8C}"/>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36A4529D-B051-4E43-B215-A91128BED08F}"/>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106</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BC64E8D8-FFFF-418A-BAB3-CEF9E03882AC}"/>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107</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E48CA86D-F93A-4838-809E-EFDAC391753A}"/>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116</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36E2ECE6-841A-43F5-B052-600C0EF6390B}"/>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113</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9DC2259F-62E5-4FEC-9EDC-E9BF6043B0D7}"/>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34662702-CF15-4D40-AEE7-2330820CB342}"/>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D9ED6796-E288-4B7B-9F05-80431CD1F5BF}"/>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CDA5D32E-7DA2-4780-8417-A64CDEADE2E7}"/>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99560EA2-8D33-4A26-86FD-367ADB3A5D3F}"/>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966E8C5E-79C7-476B-ABA1-5614BD445DC4}"/>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6EEB1673-52D9-400E-BD1C-997E7E1BB713}"/>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9EF241E2-D8E1-45DB-AF83-7746E761117A}"/>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50A3578E-40C3-4584-954E-D29E8762E0FB}"/>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A9A3C107-67EB-4682-8BEF-5AEFDC04F7D8}"/>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51591DAE-5470-4CE5-909F-7722F24B46C9}"/>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ED7F9A32-8BDB-4365-B732-0828BD21F39C}"/>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1E026088-774E-4272-9972-EBB442A1F26A}"/>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71FF1505-2009-42DE-8DD8-F5B4B6F60EDC}"/>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581BBA7-ADB2-47B4-8DDA-26A055900D43}"/>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9B9315F1-2A1F-49E5-BCE6-778C6DAC274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D2E45BC-06D0-4ADA-9744-05D04BFB8CFA}"/>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C9B0F6A6-2F7D-4B7D-96F3-E9673A0A935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605AE4C2-8BD3-41BA-802B-BFB24B07804D}"/>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120CC971-DEAA-4ECD-B020-46FC57DA543C}"/>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00D3670B-AA0B-4F32-8B1E-343754E2325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8867CCE8-4304-4C8A-9193-C2F43635FD4B}"/>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A4D63F2F-10C7-4A45-9035-B75839E866C7}"/>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937A1421-2712-44E2-BD32-23273396DFF2}"/>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103</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C01ED52E-A451-463E-BEF7-873A61E61C9B}"/>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C4EA91E7-34EF-408C-94DE-FB71D80EBC7A}"/>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B5EE58D8-B94A-430C-9C1B-26BC5EB9214E}"/>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115</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C84C5DCC-EFE2-499E-990A-B207239AD4A8}"/>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FFB21C8B-9C58-4298-B866-3BB3C3C789EB}"/>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25%</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4A8C4677-90B5-4ACF-91F0-4D4455A9F7B1}"/>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115</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0795FFB7-1C33-48F0-AD26-7C4393D24781}"/>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A3345BB-257E-4AA3-ACE0-EF8EB6F40908}"/>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FFF034E0-3CB5-449C-B9A0-8D99BFE1C347}"/>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113</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8C5D7261-8520-4926-B106-7C50A30A1F69}"/>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10DA6BA8-F0C1-441F-8BB8-837EDDDAAE08}"/>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FD12E65A-A9E5-4C8E-9C25-A305B28D8F1F}"/>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107</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36C113CD-B887-4C8E-ADB6-8017977BDCA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959D125B-084E-4536-B6F6-0E7E8A3659FF}"/>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213B9982-9E68-4B42-90C6-9E1254D96DB0}"/>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C65D5CC5-B6F0-4639-A42A-4CD4EA0FED0F}"/>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0451921B-DAA7-4B00-B023-B800A702245F}"/>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11%</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B191FDA8-C659-425F-B3F6-03F9C2C4FAD4}"/>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123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4BD4965-FBE4-4451-9144-558A743B08C4}"/>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BF6C3400-085D-46A5-A7D6-6FB82A2087D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26%</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07B10F2C-1337-4211-A82C-98CE6C25B630}"/>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124</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BB6E2AC7-109F-4778-9B03-9FFA89A815FD}"/>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7C591A28-39CF-4F42-9423-5CA3C3021042}"/>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B037586D-89F0-4802-B310-778B6EE76B63}"/>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107</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BECBA6B-E4CF-41EF-8843-2D94CB371FC6}"/>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0298FEDB-B405-431B-8BDA-D8D78B5F3368}"/>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7D3B7F3F-BB48-4CB2-9213-5887E57BAC00}"/>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AB0B646-43B8-407F-B1BB-7105041E71B5}"/>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0EF6399-2D0B-4588-B928-B8B846B6D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59C2D3DC-3647-4EB5-BF68-24F1B8048D9B}"/>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A1F73D1-DB4B-4EF6-847F-D4006388B68F}"/>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44%</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515CF087-1074-42A4-A9B8-0713855899CE}"/>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C781358F-4461-41B7-89DE-B77F71F21ED7}"/>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124B0459-3F22-47A2-A003-F607785811F5}"/>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45%</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527CD747-E3B3-466A-847F-9D70D3E6E9D2}"/>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B50E9AAE-2A2B-4507-8ADA-11F4D9FAAF02}"/>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80A57B0E-81D0-4E09-B20C-500F26E219B2}"/>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18%</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309DE2FA-CC00-46F0-ABA6-5D3556E72B4D}"/>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134</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C7C3CF84-545D-42B9-901A-563051BB044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6EC17E39-FC8F-4FF7-B8E8-75B81AD8745C}"/>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093DC28-C245-4EB4-8A86-B2D8ECBC940A}"/>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0E486764-3D76-4862-B37A-0087870A4FBB}"/>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39FADA66-4B00-4C59-8639-7EE1B09EC1CE}"/>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C2340859-3E6B-422E-BFDC-994A05FAFDE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41.9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F458D6FA-5FD9-4C48-8105-3F9D9DDFEE42}"/>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D9E1DB77-1DD6-46A9-82D8-3741553FEC9C}"/>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9B9965BC-5D2F-4C3A-B59E-22067557C176}"/>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7AA23C0A-4364-42E1-A9A9-31F499C16183}"/>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6FCBE3D4-E1A7-4832-8B09-604F13EBE407}"/>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D3378431-F633-4D26-B4B4-A4CC740732C0}"/>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726EF0FC-2B02-48B4-A280-2A9A515D4CA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7A483E92-3DEC-45AB-AB8D-4F929D675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5CE4CAAD-95CB-4653-B348-4AE7D89BFD16}"/>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D1501A2-D017-40A1-B418-2363B9F0AC1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81D5DA1C-3351-46B1-AE1B-3A271EA19A5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A15E367D-7FEA-4CBD-A71E-C59077C117D5}"/>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EB8B7057-6480-4C94-B708-FABEF835EDB2}"/>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CFA19785-F7BD-4A7F-A708-50EE1B0DB3FD}"/>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6853E1CD-34F1-42A9-A712-F0CF12C37B7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CE83CAFA-6E70-4834-9A77-E383473DC05D}"/>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FF84CA07-CB18-4AA5-9BD5-EAB34E9E1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847EE118-09E7-4F12-A217-EE1D68744BC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82DF4DC3-711F-4224-87AB-A70C758F1E6B}"/>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2EDCB32-C0DB-467D-9E8F-06C19D4595C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DDC432A1-9839-404A-8681-70957B4C273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FE26BFC-AD57-4045-BBEA-296EDFDD61C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A18D061-1E89-4493-BF46-3F440D72620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1A8C0111-2206-4B40-B0C7-F6726BB29E2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5AE302A7-F6FF-4828-954B-E976E04AF1B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8A4479D5-A5AC-4E34-8600-1312957881CA}"/>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BFC8A834-BBEC-420E-8C00-CAA6147C6070}"/>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3406D4C5-4667-447A-8F19-C8856ACD6899}"/>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101AA82E-6420-4335-9C86-2A729BED525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B8053809-1F63-4927-B43B-8A4966D015E7}"/>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7CF2B6EA-218D-424B-B2DF-219DD8C6CEB1}"/>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111</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E81CE102-CD7C-4948-90B0-9A7F6776AB39}"/>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85BD9DB3-D572-48DA-84D5-33EF48EEFF2E}"/>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242B9786-FAD8-4FCC-AF37-63D9DFDA14F1}"/>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EFFC1557-9C28-4D2D-A560-8E6839690097}"/>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98</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0CB71102-F703-4F1C-B670-FC4C5672C2E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A8736834-FF11-42C7-8859-999A7AA30678}"/>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D2A45E14-A015-4D56-BABA-1D2BC6AAC724}"/>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26%</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8E1DA008-077D-4AA0-9553-6C668A5E410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53F2F13D-9992-4F01-B09D-BF0DC0B337A0}"/>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428C616F-934C-4AF3-9888-5CE1A4CBAB6E}"/>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19%</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63864271-3ED5-4658-98AF-D7AC8CD516B2}"/>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9E52D57C-A368-4247-A7F4-B3641752364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F7BDF51D-E881-490B-A77B-0739B1A40A0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6B752BC7-4730-4C01-82C1-1C4B8B3AAB5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350113DC-F039-4E49-B462-3A92FDBCDA3C}"/>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0EB8AD85-E5D8-40B1-9A18-AE08BDF2F946}"/>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375D28D8-4317-446D-B09E-4A02CC4D6FEB}"/>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E2E3BB3A-321F-4ECC-9738-6604268ADF88}"/>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2E4A202C-8330-41D4-9FA3-2AAE194457EF}"/>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DE9AD041-11DF-40E2-A1D8-6D68D4B1B7C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87</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03C76A64-B2C0-4493-B639-60FB9F71515B}"/>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EEF3D5DB-60AC-4505-9923-2FE09619E6AC}"/>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128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EA86E5E8-DBEC-4546-AF6C-2E4655D712FE}"/>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119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A47DADAF-1980-4FFE-BAC5-5812C0977C67}"/>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104</a:t>
            </a:fld>
            <a:endParaRPr lang="en-GB" sz="500" b="1">
              <a:solidFill>
                <a:schemeClr val="bg1"/>
              </a:solidFill>
            </a:endParaRPr>
          </a:p>
        </xdr:txBody>
      </xdr:sp>
      <xdr:pic>
        <xdr:nvPicPr>
          <xdr:cNvPr id="164" name="Picture 163">
            <a:extLst>
              <a:ext uri="{FF2B5EF4-FFF2-40B4-BE49-F238E27FC236}">
                <a16:creationId xmlns:a16="http://schemas.microsoft.com/office/drawing/2014/main" id="{28708FF6-0B54-44C2-8017-F114C6D5298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ACE8193-9E1E-42C7-9636-2937E8BAA37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12D66CAC-460F-4F66-9AA7-71ECD8FC1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22E9D194-6EAD-44E3-8F36-E0BF7E4662E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B236DDB5-1572-41FC-B866-89BA65363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4C4BEF7B-81AC-47B4-8110-683213419EE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D9A410D-B409-4D55-9241-48DA1628B766}"/>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E123606C-3ECA-4B64-8BF3-FBF602F32937}"/>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84F32CA8-5B12-4D67-B001-5586EB625F68}"/>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57F9C47E-EF5B-4F8F-9CDD-383B9E630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4416A759-BF2F-4E11-A32F-B5C4D614E7CE}"/>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EC1117C7-A977-49EC-A8AE-57D9AA38CC5D}"/>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98110516-935B-4A63-8BCB-DAA91013F073}"/>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28%</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7976EB84-1BA9-4100-A134-C5A6D42CA488}"/>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7F8236C-A54B-4A49-929D-2B28D21D0DA6}"/>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92</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C89E6FE5-3C2B-41E0-9DCA-21503294824D}"/>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9CECAF18-14F4-4F8D-B7BE-E6779B9FE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3520DD93-3A1E-4B08-ACF1-59CF10B8E7C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60F8EDC3-8262-4C57-B59B-07C7D5E8D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62129AAD-59EA-450B-A535-205808F30AAB}"/>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22%</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F131AFA7-9427-4064-8E6C-2E747865BA50}"/>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C2356DD9-CBFE-4926-9CB8-B2D1873DD139}"/>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C1853822-C756-45ED-BD24-EF20A5FE5D8A}"/>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B0A203D2-BB12-42DA-83D8-4DAFB46A98C0}"/>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89002AFB-3E6F-451A-A014-523E31B44DA4}"/>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CEEB7E1E-E6EF-462C-A337-41173338E4EC}"/>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AD22CA90-74BE-4F11-9CE2-FCF615B104F2}"/>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DDD55928-B2EB-4E0D-85C8-D6F91B9E4C5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95</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9466180A-1675-4E8D-84B8-D079936FF3B0}"/>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97</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22F893AE-6D4C-4485-BBD3-5B1A223801D8}"/>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E2427E4F-AEFA-4900-9F8E-1B0AA93DD37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2DD3AAD1-F0CE-4617-BC98-37C318C40E7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1B20E4E9-C44A-455C-AC67-1CDEC21AE7D9}"/>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02F13597-534C-4CFF-A785-66FF535B921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DD25911D-7016-4736-B590-485AE9FD6CF2}"/>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140FC158-9F4A-4D80-B53D-4188DC5F55FE}"/>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F49784CE-CA85-4CDE-9B18-ED09264B20B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6E2F43D0-6E58-42B3-BCB2-FBB0595739B7}"/>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71EAF0BB-1417-493E-9559-2A690999FEF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4B9F24E8-7BFA-45ED-A2E5-74B0882C99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68D79E7F-516B-4084-88E7-FD3552C98132}"/>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D9A967A2-0AC4-46CE-BC14-E22ED6605171}"/>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FCAF4822-3AEB-4D4D-BE2B-7B1F9C372C63}"/>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FBC7BAD2-5EFC-402E-B517-F7CB55574845}"/>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FBF6F246-383B-42C9-A121-024B06F0112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BA298D31-FF97-4579-B35E-2EC3EA16908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D7EDD239-D96B-4EDF-A4DB-5FD3166DEF4D}"/>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ED61EB5E-A48A-40CA-958D-955CCDE329A2}"/>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9433E8F-39F4-4E4C-8747-11949FC5726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D9FF081-9902-436C-9C9A-561B9EBE7315}"/>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4B84AB4-7CE3-4C2E-9934-361A2263E7DC}"/>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AF96325-986E-4688-A2C6-2A5CB1EE677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0474650-2BFC-44BE-B4D3-A5EB47E6112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9994364-4854-49B4-A5A6-EE32372E21B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7E5B18A-EE69-4D90-9F6F-FF85CC824A6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9344D40-FC1B-47C4-B85C-16A462FC0E9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F9CB3392-79F6-498E-807C-F3C2C2F47C3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776E239D-5C14-4E91-A68E-C4B56A6E160C}"/>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7EFCB31-FF4E-490D-8ABE-537AFD5744D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BA5A240-090C-42B1-97CC-651E8A23A27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30FCC34C-8957-4185-A874-127B68539F86}"/>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95572518-368E-4FE4-BE17-458A3EB4DE5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F15FB33B-A514-40DF-AD01-0D795ACC9F2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91777D9F-1D7B-45C2-81E4-D787AB3D5A94}"/>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961410EF-7567-42BC-B86B-5911B013B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B49482AF-D4E1-454D-8928-5C94E674405C}"/>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51E3B126-8F31-4222-A090-81855BBFAF21}"/>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0EC9E5A-6555-4DBC-A6A3-BCB58E5192D1}"/>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E6F21C3A-A824-4554-A326-D1EF03AD230B}"/>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A5E8A562-18C4-4252-A422-03B1362DC0D3}"/>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A05C0B4D-191E-4A6C-AEA5-0CACCF15E587}"/>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6520E31B-2B96-4058-8D7B-3AC8679C8549}"/>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611E8369-3507-4F8A-8987-D6072DC200A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714A3BF7-D24C-48D8-A4D0-F30B457C012D}"/>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A44E3248-FEBF-4287-ABF3-709AB5C5B628}"/>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29AD0AF-E30B-44CB-98FB-BF265E4612E9}"/>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FFE97B5-FD9F-4036-869E-7B9FBDD7887E}"/>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A069F93-65F6-4C60-B36B-D9B3C74B7E78}"/>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CB052D1-49DF-4601-85AA-C7F9EB719429}"/>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2E11FBE-9216-4107-9692-E4BADA823D2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DF8E1D0-0882-4CE7-A807-9D2CED72733D}"/>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BAAA50D-2F90-4BF0-BC12-0BDBEFDF83E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A961A3B6-E2C4-4368-8161-AFDC24A48D10}"/>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6A9EED93-C159-4B64-A1B3-ED4CE8D227D9}"/>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29F14A3B-04E2-4359-A770-BF1AF1BDA69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E730F73-708B-43D0-9DBD-4A7A28C048D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242BD486-F62A-4BDB-96CA-CEF77B8AE01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1F56BC0E-2299-4F72-85C6-E32550AA7033}"/>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7033E89F-8534-4906-AF4F-6604872CD6C8}"/>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8526F895-0BFB-4C5B-B53F-995D049F1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AFB882DA-A255-4287-AF2F-535D3EFB5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7F432D3-4894-43E4-96E8-1319C0BB48E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5CFAC0E-3FCD-4C67-87C7-942A02853440}"/>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2C58455-FBD7-4757-9444-FEBD5E12B91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BD97DAF-EF70-4E2A-8742-EA44951C28AC}"/>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00BBF2A-3D48-4F46-BF3B-7445F79AB55A}"/>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8612606-B965-4D91-851A-83218F86F89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C3EFE1A-E3A9-4432-886E-9D5C2E5A3AD1}"/>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C6AC7FF-53AE-4B90-AC38-D2165081548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61DFA78-4748-4221-9442-9BF55777B54C}"/>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42E98CA-0D2A-4966-AE6A-95AF0D54ABF6}"/>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3F3E215-032C-48A2-A55B-C8D419332EB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74AA633-838D-400E-A089-21831A2674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3F4BE26-7849-4DFA-B29F-36A7D53AB8D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0B4559D9-6F82-417D-A4D0-43928BC524A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D72DB72-7465-4450-9B4C-0082F06CCDE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048A5A9D-A3F6-4A03-9372-00129C984A91}"/>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FB415603-99D9-47EA-9EB4-FC4E63EB5A1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F9D179A8-C5BC-48C4-BFCA-3B1F35B068F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D78A5F2-6775-4123-9581-C96D13703E58}"/>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D1A2951-40F8-42C0-996C-5BF7D6D2120A}"/>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2B8F8B47-8293-42F8-B3DF-B404589D4BF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121C15D8-07E9-43F0-9354-659FDC9D0165}"/>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390DBB15-4609-4647-8F90-0CAE85FC631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5D54CA1-EA83-472E-A8BA-F8E20F0EFFC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A782F86F-F835-4329-ACF2-807EF26EF8C9}"/>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8222D6E9-BD9E-40A8-990C-648BB9AAD14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3D294D4-07E7-4402-8159-884FFEC903E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A26D386-8E20-4A0A-970F-95DBA740BC07}"/>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04F03F87-2D97-4279-9432-905713FA1E26}"/>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27951661-2170-48FE-9CDD-7624566C28D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90571E25-9809-43C8-970A-43AFA3347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C1F2796-F0D6-429C-A819-78B4466AF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D5648EE7-676D-4272-B623-027C6FEC145F}"/>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55E33AD-C7D6-4B68-9FBC-A12DCB83F76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D643758-1AE0-464E-97DD-9BD5F605683B}"/>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120201D-9C17-4959-B9EE-716C33D85B5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D752357-2406-4DB9-B574-B7CD9366588C}"/>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1F2A237-234D-491F-B803-A29C0FE1757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33BFDAE-8054-4729-9A6D-4418580F41C4}"/>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CE50088-D5E1-43E3-B16D-6A18038B36BA}"/>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B643B92-BAC2-42B5-9DFD-2392F496C11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84987235-2E1A-4BEC-A927-260DCF6D48B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7613833F-3838-48A2-BACF-007EF77D1E4D}"/>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43FF2F4E-8D91-4487-8D66-1B95824D5BE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08C9037-A336-4EFB-AB4A-0D0BD2B5D7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E84BE98-1110-4E3A-86CD-7CFBB277C0BA}"/>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3C823A96-6730-495B-9E9C-EB8E63CC58B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2432D27A-C696-4CD4-B894-312559F0F72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0C2C9F1A-43A4-4370-BAEC-DBA7363897BC}"/>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56A04E87-7142-49D8-BFD1-9A23464795D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B4A4CE6E-8D1A-43AF-9C03-79E99188FC4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D3E7A31B-FB6E-4D7E-8BF2-8DFF56BF0BBC}"/>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12909F5-D0C6-475D-9B97-1E1BD34D060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29858BB6-D93F-4AC1-B28F-208825A90B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EBC45DF7-7F32-41FC-BE02-4C3E8BFA0D24}"/>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21E3BD9E-F18F-4DFD-B6E2-C9EA97675B5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F53AF0DB-50D9-4F4C-9D55-BEABA7E7F98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0C077615-16BE-43FA-9233-3B4BD7C9E7F3}"/>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DD3CAFD-450F-48C9-80EF-DDDC988741A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F07443E2-C45A-4F4D-A967-FC40E822678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680E8B88-FD86-42DB-80A0-1CF67F120273}"/>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D8ABD8C-CC68-4534-9E0D-F325086BC3C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F2B2C72-7D2E-4342-816C-41C395ED238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BFC614B-0FA8-4AAD-9F8F-78D504189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E9D472D5-D2A7-489D-9D9D-3CBDAFB80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B35B4FBD-8473-4DCF-9804-65FEFAC8C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C7C103DF-20BA-4069-9934-132FC5B8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CFB9ED04-3859-4298-9BE9-8F1C38EAD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570D6263-4539-4288-A3B0-957F032B41C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906B03DB-4D39-42AB-B58F-B9BB3FA7768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A0A13855-2E14-4C2C-ADE6-DB88766E1A8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81962C49-4C23-41DE-BF41-55DD0317897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FD328884-7CE7-476F-B44A-848A55B4560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766B3244-25CF-4592-AB7D-8F7569CF241C}"/>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505BC63E-D6D8-4A9D-BF9A-492B58FA3B02}"/>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972FE30D-A8BB-431C-9C44-FF65145218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15F9AE8D-76A4-49AA-B384-FBD946E8E0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314666C-6033-4DA4-B7BF-6CCF6A02B3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BA1FE5BB-A846-4895-949A-0F91A2502CE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F43F7631-0A79-451F-9043-995D6D094A6C}"/>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874A436-428C-40D3-869D-9343D01B8DDD}"/>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42FF14D-126C-4DD4-AED0-941644059185}"/>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E1A7E17-2803-4440-9E7E-91C3AA313CD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D9BD741-0A7D-46CF-A364-7160C7B34E42}"/>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840FE05-61FB-4413-A174-81FBC4DD90A6}"/>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5F20CFF-B0CC-4D61-AAF6-9D518DB87CB2}"/>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A44F975-0059-4703-87BA-4A4794BEF7B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E3A0BDF0-2D10-4B75-9A6D-D5BC6759CCE9}"/>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041FAE27-EB84-4993-B3C6-588DC3DDC6C6}"/>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C8C3D1DC-440B-4226-83F6-232387D866F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52B4377-7EA3-4E40-9924-51B369716EC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6BC9B697-DE2C-4BC9-82A4-15944EDD9A18}"/>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EACAA43B-1D02-45EA-9FF3-7B7322410ADC}"/>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Sutton Villages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629A7CC-D007-4BD5-A007-EB415231D516}"/>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1D1DDDEF-0D15-446C-9F53-1FBCB8A65834}"/>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DAB51D70-8FC3-4E46-8EC4-A36F07E250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1FBE04B0-F729-46CB-95D4-34129D3CFD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2644E064-735A-4FE2-A55C-562662C7D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A710E916-21D3-4465-BEDE-FF1565060EA5}"/>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E0C0EBD7-7EC1-4F83-BA14-C3A78896BD30}"/>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7C1E00B0-880C-4AE2-A570-AA23EA927DC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AF76516B-47D1-4FCF-AE04-B15B705696A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F972423E-F090-4BD9-8F8D-BD4A7EE7B7C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303736EC-2B75-40DB-85BA-3C7C51EEF573}"/>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330A87BE-9DBE-4D88-867A-7EF98B961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4C6822E3-DB0C-49F7-81ED-F2F76EB1A5B4}"/>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D61DBD480D88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0.43665182186234819</v>
          </cell>
          <cell r="C89">
            <v>0.17860323886639679</v>
          </cell>
          <cell r="D89">
            <v>0.27872469635627528</v>
          </cell>
          <cell r="E89">
            <v>0.412757085020243</v>
          </cell>
        </row>
        <row r="90">
          <cell r="A90">
            <v>0.56334817813765181</v>
          </cell>
          <cell r="C90">
            <v>0.82139676113360327</v>
          </cell>
          <cell r="D90">
            <v>0.72127530364372472</v>
          </cell>
          <cell r="E90">
            <v>0.587242914979757</v>
          </cell>
        </row>
        <row r="96">
          <cell r="C96" t="str">
            <v>0-4</v>
          </cell>
          <cell r="E96">
            <v>5.7607287449392718E-2</v>
          </cell>
        </row>
        <row r="97">
          <cell r="C97" t="str">
            <v>5-17</v>
          </cell>
          <cell r="E97">
            <v>0.15891497975708499</v>
          </cell>
        </row>
        <row r="98">
          <cell r="C98" t="str">
            <v>18-24</v>
          </cell>
          <cell r="E98">
            <v>7.2684210526315796E-2</v>
          </cell>
        </row>
        <row r="99">
          <cell r="C99" t="str">
            <v>25-34</v>
          </cell>
          <cell r="E99">
            <v>0.13093522267206475</v>
          </cell>
        </row>
        <row r="100">
          <cell r="C100" t="str">
            <v>35-49</v>
          </cell>
          <cell r="E100">
            <v>0.18363157894736842</v>
          </cell>
        </row>
        <row r="101">
          <cell r="C101" t="str">
            <v>50-64</v>
          </cell>
          <cell r="E101">
            <v>0.19802024291497974</v>
          </cell>
        </row>
        <row r="102">
          <cell r="C102" t="str">
            <v>65-74</v>
          </cell>
          <cell r="E102">
            <v>0.10577732793522267</v>
          </cell>
        </row>
        <row r="103">
          <cell r="C103" t="str">
            <v>75 plus</v>
          </cell>
          <cell r="E103">
            <v>9.2380566801619449E-2</v>
          </cell>
        </row>
        <row r="115">
          <cell r="C115" t="str">
            <v>Couple - no children</v>
          </cell>
          <cell r="D115">
            <v>0.26374089068825912</v>
          </cell>
        </row>
        <row r="116">
          <cell r="C116" t="str">
            <v>Couple with children</v>
          </cell>
          <cell r="D116">
            <v>0.17579757085020239</v>
          </cell>
        </row>
        <row r="117">
          <cell r="C117" t="str">
            <v>Lone parent</v>
          </cell>
          <cell r="D117">
            <v>3.9004048582995943E-2</v>
          </cell>
        </row>
        <row r="118">
          <cell r="C118" t="str">
            <v>Single person - no children</v>
          </cell>
          <cell r="D118">
            <v>0.19169230769230766</v>
          </cell>
        </row>
        <row r="119">
          <cell r="C119" t="str">
            <v>Other: two or more adults</v>
          </cell>
          <cell r="D119">
            <v>0.32995141700404867</v>
          </cell>
        </row>
        <row r="128">
          <cell r="D128">
            <v>0.7068259109311742</v>
          </cell>
          <cell r="L128" t="str">
            <v>0 
Index: 97</v>
          </cell>
        </row>
        <row r="129">
          <cell r="D129">
            <v>0.13468825910931173</v>
          </cell>
          <cell r="L129" t="str">
            <v>1 
Index: 106</v>
          </cell>
        </row>
        <row r="130">
          <cell r="D130">
            <v>0.1105910931174089</v>
          </cell>
          <cell r="L130" t="str">
            <v>2 
Index: 103</v>
          </cell>
        </row>
        <row r="131">
          <cell r="D131">
            <v>4.8137651821862353E-2</v>
          </cell>
          <cell r="L131" t="str">
            <v>3+ 
Index: 119</v>
          </cell>
        </row>
        <row r="137">
          <cell r="D137">
            <v>0.21567611336032388</v>
          </cell>
        </row>
        <row r="138">
          <cell r="D138">
            <v>0.36725910931174094</v>
          </cell>
        </row>
        <row r="139">
          <cell r="D139">
            <v>0.33756275303643729</v>
          </cell>
        </row>
        <row r="140">
          <cell r="D140">
            <v>7.944129554655871E-2</v>
          </cell>
        </row>
        <row r="146">
          <cell r="D146">
            <v>0.20856275303643723</v>
          </cell>
          <cell r="L146" t="str">
            <v>&lt;20k 
Index: 129</v>
          </cell>
        </row>
        <row r="147">
          <cell r="D147">
            <v>0.35334008097165992</v>
          </cell>
          <cell r="L147" t="str">
            <v>20k - 40k 
Index: 114</v>
          </cell>
        </row>
        <row r="148">
          <cell r="D148">
            <v>0.21359514170040486</v>
          </cell>
          <cell r="L148" t="str">
            <v>40k - 60k 
Index: 100</v>
          </cell>
        </row>
        <row r="149">
          <cell r="D149">
            <v>0.12909311740890689</v>
          </cell>
          <cell r="L149" t="str">
            <v>60k - 80k 
Index: 91</v>
          </cell>
        </row>
        <row r="150">
          <cell r="D150">
            <v>5.1194331983805672E-2</v>
          </cell>
          <cell r="L150" t="str">
            <v>80k - 100k 
Index: 68</v>
          </cell>
        </row>
        <row r="151">
          <cell r="D151">
            <v>4.4340080971659923E-2</v>
          </cell>
          <cell r="L151" t="str">
            <v>100k+ 
Index: 46</v>
          </cell>
        </row>
      </sheetData>
      <sheetData sheetId="4"/>
      <sheetData sheetId="5"/>
      <sheetData sheetId="6">
        <row r="48">
          <cell r="F48" t="str">
            <v>Capped Index</v>
          </cell>
        </row>
        <row r="49">
          <cell r="E49">
            <v>3.2128514056224897E-2</v>
          </cell>
          <cell r="F49">
            <v>200</v>
          </cell>
          <cell r="G49">
            <v>1.1000000000000001</v>
          </cell>
        </row>
        <row r="50">
          <cell r="E50">
            <v>5.6224899598393573E-2</v>
          </cell>
          <cell r="F50">
            <v>175.89517552970503</v>
          </cell>
          <cell r="G50">
            <v>1.2</v>
          </cell>
        </row>
        <row r="51">
          <cell r="E51">
            <v>7.6305220883534142E-2</v>
          </cell>
          <cell r="F51">
            <v>155.46692295822277</v>
          </cell>
          <cell r="G51">
            <v>1.3</v>
          </cell>
        </row>
        <row r="52">
          <cell r="E52">
            <v>7.2289156626506021E-2</v>
          </cell>
          <cell r="F52">
            <v>177.22849172905555</v>
          </cell>
          <cell r="G52">
            <v>1.4</v>
          </cell>
        </row>
        <row r="53">
          <cell r="E53">
            <v>3.2128514056224897E-2</v>
          </cell>
          <cell r="F53">
            <v>92.519125933391351</v>
          </cell>
          <cell r="G53">
            <v>1.5</v>
          </cell>
        </row>
        <row r="54">
          <cell r="E54">
            <v>8.0321285140562242E-3</v>
          </cell>
          <cell r="F54">
            <v>83.280981067125637</v>
          </cell>
          <cell r="G54">
            <v>2.6</v>
          </cell>
        </row>
        <row r="55">
          <cell r="E55">
            <v>4.8192771084337352E-2</v>
          </cell>
          <cell r="F55">
            <v>200</v>
          </cell>
          <cell r="G55">
            <v>2.7</v>
          </cell>
        </row>
        <row r="56">
          <cell r="E56">
            <v>0</v>
          </cell>
          <cell r="F56">
            <v>0</v>
          </cell>
          <cell r="G56">
            <v>2.8</v>
          </cell>
        </row>
        <row r="57">
          <cell r="E57">
            <v>8.4337349397590355E-2</v>
          </cell>
          <cell r="F57">
            <v>179.84654539071997</v>
          </cell>
          <cell r="G57">
            <v>2.9</v>
          </cell>
        </row>
        <row r="58">
          <cell r="E58">
            <v>7.2289156626506021E-2</v>
          </cell>
          <cell r="F58">
            <v>200</v>
          </cell>
          <cell r="G58">
            <v>2.1</v>
          </cell>
        </row>
        <row r="59">
          <cell r="E59">
            <v>4.0160642570281124E-2</v>
          </cell>
          <cell r="F59">
            <v>200</v>
          </cell>
          <cell r="G59">
            <v>2.11</v>
          </cell>
        </row>
        <row r="60">
          <cell r="E60">
            <v>5.2208835341365459E-2</v>
          </cell>
          <cell r="F60">
            <v>200</v>
          </cell>
          <cell r="G60">
            <v>2.12</v>
          </cell>
        </row>
        <row r="61">
          <cell r="E61">
            <v>0</v>
          </cell>
          <cell r="F61">
            <v>0</v>
          </cell>
          <cell r="G61">
            <v>2.13</v>
          </cell>
        </row>
        <row r="62">
          <cell r="E62">
            <v>0.1</v>
          </cell>
          <cell r="F62">
            <v>200</v>
          </cell>
          <cell r="G62">
            <v>3.14</v>
          </cell>
        </row>
        <row r="63">
          <cell r="E63">
            <v>4.0160642570281121E-3</v>
          </cell>
          <cell r="F63">
            <v>9.2552787056142805</v>
          </cell>
          <cell r="G63">
            <v>3.15</v>
          </cell>
        </row>
        <row r="64">
          <cell r="E64">
            <v>7.2289156626506021E-2</v>
          </cell>
          <cell r="F64">
            <v>112.34406332113483</v>
          </cell>
          <cell r="G64">
            <v>3.16</v>
          </cell>
        </row>
        <row r="65">
          <cell r="E65">
            <v>0.1</v>
          </cell>
          <cell r="F65">
            <v>200</v>
          </cell>
          <cell r="G65">
            <v>3.17</v>
          </cell>
        </row>
        <row r="66">
          <cell r="E66">
            <v>0</v>
          </cell>
          <cell r="F66">
            <v>0</v>
          </cell>
          <cell r="G66">
            <v>3.18</v>
          </cell>
        </row>
        <row r="67">
          <cell r="E67">
            <v>2.4096385542168676E-2</v>
          </cell>
          <cell r="F67">
            <v>17.183638449156174</v>
          </cell>
          <cell r="G67">
            <v>4.1900000000000004</v>
          </cell>
        </row>
        <row r="68">
          <cell r="E68">
            <v>1.6064257028112448E-2</v>
          </cell>
          <cell r="F68">
            <v>22.310962875581417</v>
          </cell>
          <cell r="G68">
            <v>4.2</v>
          </cell>
        </row>
        <row r="69">
          <cell r="E69">
            <v>1.2048192771084338E-2</v>
          </cell>
          <cell r="F69">
            <v>79.904082348812736</v>
          </cell>
          <cell r="G69">
            <v>4.21</v>
          </cell>
        </row>
        <row r="70">
          <cell r="E70">
            <v>0</v>
          </cell>
          <cell r="F70">
            <v>0</v>
          </cell>
          <cell r="G70">
            <v>4.22</v>
          </cell>
        </row>
        <row r="71">
          <cell r="E71">
            <v>0</v>
          </cell>
          <cell r="F71">
            <v>0</v>
          </cell>
          <cell r="G71">
            <v>4.2300000000000004</v>
          </cell>
        </row>
        <row r="72">
          <cell r="E72">
            <v>0</v>
          </cell>
          <cell r="F72">
            <v>0</v>
          </cell>
          <cell r="G72">
            <v>4.24</v>
          </cell>
        </row>
        <row r="73">
          <cell r="E73">
            <v>0</v>
          </cell>
          <cell r="F73">
            <v>0</v>
          </cell>
          <cell r="G73">
            <v>4.25</v>
          </cell>
        </row>
      </sheetData>
      <sheetData sheetId="7">
        <row r="19">
          <cell r="A19">
            <v>106.74524266461816</v>
          </cell>
        </row>
        <row r="20">
          <cell r="A20">
            <v>115.28602233886602</v>
          </cell>
        </row>
        <row r="21">
          <cell r="A21">
            <v>105.92571294282358</v>
          </cell>
        </row>
        <row r="22">
          <cell r="A22">
            <v>118.62011968157786</v>
          </cell>
        </row>
        <row r="23">
          <cell r="A23">
            <v>111.54738828883333</v>
          </cell>
        </row>
        <row r="24">
          <cell r="A24">
            <v>115.13597477416897</v>
          </cell>
        </row>
        <row r="25">
          <cell r="A25">
            <v>113.21354768454879</v>
          </cell>
        </row>
        <row r="26">
          <cell r="A26">
            <v>101.05233160642175</v>
          </cell>
        </row>
        <row r="27">
          <cell r="A27">
            <v>116.14786033133144</v>
          </cell>
        </row>
        <row r="28">
          <cell r="A28">
            <v>107.32080850139157</v>
          </cell>
        </row>
        <row r="29">
          <cell r="A29">
            <v>108.2239473307238</v>
          </cell>
        </row>
        <row r="30">
          <cell r="A30">
            <v>102.73391454970782</v>
          </cell>
        </row>
        <row r="31">
          <cell r="A31">
            <v>100.61218704383275</v>
          </cell>
        </row>
        <row r="32">
          <cell r="A32">
            <v>128.02895015618807</v>
          </cell>
        </row>
        <row r="33">
          <cell r="A33">
            <v>103.8130219025812</v>
          </cell>
        </row>
        <row r="34">
          <cell r="A34">
            <v>114.79560713269541</v>
          </cell>
        </row>
        <row r="35">
          <cell r="A35">
            <v>99.352681027598251</v>
          </cell>
        </row>
        <row r="36">
          <cell r="A36">
            <v>93.362950501282086</v>
          </cell>
        </row>
        <row r="37">
          <cell r="A37">
            <v>104.18620389538813</v>
          </cell>
        </row>
        <row r="38">
          <cell r="A38">
            <v>88.05793689886103</v>
          </cell>
        </row>
        <row r="39">
          <cell r="A39">
            <v>88.74202534079015</v>
          </cell>
        </row>
        <row r="40">
          <cell r="A40">
            <v>294.5153299857065</v>
          </cell>
        </row>
        <row r="41">
          <cell r="A41">
            <v>96.062927418674903</v>
          </cell>
        </row>
        <row r="42">
          <cell r="A42">
            <v>94.666963125851268</v>
          </cell>
        </row>
        <row r="43">
          <cell r="A43">
            <v>101.12813165493802</v>
          </cell>
        </row>
        <row r="44">
          <cell r="A44">
            <v>114.71288887057298</v>
          </cell>
        </row>
        <row r="45">
          <cell r="A45">
            <v>96.182533401020891</v>
          </cell>
        </row>
        <row r="46">
          <cell r="A46">
            <v>100</v>
          </cell>
        </row>
        <row r="47">
          <cell r="A47">
            <v>111.11018904663941</v>
          </cell>
        </row>
        <row r="48">
          <cell r="A48">
            <v>109.93266401450397</v>
          </cell>
        </row>
        <row r="49">
          <cell r="A49">
            <v>126.24650212231781</v>
          </cell>
        </row>
        <row r="50">
          <cell r="A50">
            <v>119.07947295998729</v>
          </cell>
        </row>
        <row r="51">
          <cell r="A51">
            <v>99.486241379108037</v>
          </cell>
        </row>
        <row r="52">
          <cell r="A52">
            <v>120.16865952110518</v>
          </cell>
        </row>
        <row r="53">
          <cell r="A53">
            <v>103.69413064617569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160.70816439080514</v>
          </cell>
        </row>
        <row r="14">
          <cell r="K14">
            <v>178.88556345093713</v>
          </cell>
        </row>
        <row r="15">
          <cell r="K15">
            <v>164.92650568074521</v>
          </cell>
        </row>
        <row r="16">
          <cell r="K16">
            <v>12.175386419966959</v>
          </cell>
        </row>
        <row r="17">
          <cell r="K17">
            <v>69.556076655615755</v>
          </cell>
        </row>
        <row r="24">
          <cell r="A24" t="str">
            <v>Health Challenges</v>
          </cell>
          <cell r="B24">
            <v>0.26907630522088355</v>
          </cell>
          <cell r="C24">
            <v>0.16743163375729445</v>
          </cell>
        </row>
        <row r="25">
          <cell r="A25" t="str">
            <v>At Risk</v>
          </cell>
          <cell r="B25">
            <v>0.30522088353413657</v>
          </cell>
          <cell r="C25">
            <v>0.17062354146753123</v>
          </cell>
        </row>
        <row r="26">
          <cell r="A26" t="str">
            <v>Caution</v>
          </cell>
          <cell r="B26">
            <v>0.36546184738955823</v>
          </cell>
          <cell r="C26">
            <v>0.22159072968962143</v>
          </cell>
        </row>
        <row r="27">
          <cell r="A27" t="str">
            <v>Healthy</v>
          </cell>
          <cell r="B27">
            <v>5.2208835341365459E-2</v>
          </cell>
          <cell r="C27">
            <v>0.42880639300076639</v>
          </cell>
        </row>
      </sheetData>
      <sheetData sheetId="9">
        <row r="14">
          <cell r="K14">
            <v>295.56281635652721</v>
          </cell>
        </row>
        <row r="15">
          <cell r="K15">
            <v>175.89517552970503</v>
          </cell>
        </row>
        <row r="16">
          <cell r="K16">
            <v>155.46692295822277</v>
          </cell>
        </row>
        <row r="17">
          <cell r="K17">
            <v>177.22849172905555</v>
          </cell>
        </row>
        <row r="18">
          <cell r="K18">
            <v>92.519125933391351</v>
          </cell>
        </row>
        <row r="21">
          <cell r="K21">
            <v>83.280981067125637</v>
          </cell>
        </row>
        <row r="22">
          <cell r="K22">
            <v>237.23958998350332</v>
          </cell>
        </row>
        <row r="23">
          <cell r="K23">
            <v>0</v>
          </cell>
        </row>
        <row r="24">
          <cell r="K24">
            <v>179.84654539071997</v>
          </cell>
        </row>
        <row r="25">
          <cell r="K25">
            <v>209.03194451111219</v>
          </cell>
        </row>
        <row r="26">
          <cell r="K26">
            <v>202.00988765921321</v>
          </cell>
        </row>
        <row r="27">
          <cell r="K27">
            <v>289.53464286947212</v>
          </cell>
        </row>
        <row r="28">
          <cell r="K28">
            <v>0</v>
          </cell>
        </row>
        <row r="31">
          <cell r="K31">
            <v>352.31572608633695</v>
          </cell>
        </row>
        <row r="32">
          <cell r="K32">
            <v>9.2552787056142805</v>
          </cell>
        </row>
        <row r="33">
          <cell r="K33">
            <v>112.34406332113483</v>
          </cell>
        </row>
        <row r="34">
          <cell r="K34">
            <v>206.27414204506377</v>
          </cell>
        </row>
        <row r="35">
          <cell r="K35">
            <v>0</v>
          </cell>
        </row>
        <row r="38">
          <cell r="K38">
            <v>17.183638449156174</v>
          </cell>
        </row>
        <row r="39">
          <cell r="K39">
            <v>22.310962875581417</v>
          </cell>
        </row>
        <row r="40">
          <cell r="K40">
            <v>79.904082348812736</v>
          </cell>
        </row>
        <row r="41">
          <cell r="K41">
            <v>0</v>
          </cell>
        </row>
        <row r="42">
          <cell r="K42">
            <v>0</v>
          </cell>
        </row>
        <row r="43">
          <cell r="K43">
            <v>0</v>
          </cell>
        </row>
        <row r="44">
          <cell r="K44">
            <v>0</v>
          </cell>
        </row>
        <row r="47">
          <cell r="K47">
            <v>0</v>
          </cell>
        </row>
        <row r="48">
          <cell r="K48">
            <v>73.910220915357144</v>
          </cell>
        </row>
        <row r="49">
          <cell r="K49">
            <v>0</v>
          </cell>
        </row>
      </sheetData>
      <sheetData sheetId="10">
        <row r="13">
          <cell r="V13">
            <v>352.31572608633695</v>
          </cell>
        </row>
        <row r="14">
          <cell r="V14">
            <v>295.56281635652721</v>
          </cell>
        </row>
        <row r="15">
          <cell r="V15">
            <v>289.53464286947212</v>
          </cell>
        </row>
        <row r="16">
          <cell r="V16">
            <v>237.23958998350332</v>
          </cell>
        </row>
        <row r="17">
          <cell r="V17">
            <v>209.03194451111219</v>
          </cell>
        </row>
        <row r="18">
          <cell r="V18">
            <v>206.27414204506377</v>
          </cell>
        </row>
        <row r="19">
          <cell r="V19">
            <v>202.00988765921321</v>
          </cell>
        </row>
        <row r="20">
          <cell r="V20">
            <v>179.84654539071997</v>
          </cell>
        </row>
        <row r="21">
          <cell r="V21">
            <v>177.22849172905555</v>
          </cell>
        </row>
        <row r="22">
          <cell r="V22">
            <v>175.89517552970503</v>
          </cell>
        </row>
        <row r="23">
          <cell r="V23">
            <v>155.46692295822277</v>
          </cell>
        </row>
        <row r="24">
          <cell r="V24">
            <v>112.34406332113483</v>
          </cell>
        </row>
        <row r="25">
          <cell r="V25">
            <v>92.519125933391351</v>
          </cell>
        </row>
        <row r="26">
          <cell r="V26">
            <v>83.280981067125637</v>
          </cell>
        </row>
        <row r="27">
          <cell r="V27">
            <v>79.904082348812736</v>
          </cell>
        </row>
        <row r="28">
          <cell r="V28">
            <v>73.910220915357144</v>
          </cell>
        </row>
        <row r="29">
          <cell r="V29">
            <v>22.310962875581417</v>
          </cell>
        </row>
        <row r="30">
          <cell r="V30">
            <v>17.183638449156174</v>
          </cell>
        </row>
        <row r="31">
          <cell r="V31">
            <v>9.2552787056142805</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A2481-0E32-4BFB-A589-937BC852122E}">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8058D-D5B2-492B-90DC-E257F23AAE19}">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0E9A7-6C64-4205-BD05-C01321405C8F}">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16%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15%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26% Poor general health. This is 24%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18% are likely to be current cigarette smokers.  This is 34%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38%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45% never do moderate intensity sports, which are 36% above and 18%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16%, 19% above the base average, with white bread being eaten by about 36%, which is 20%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35.3%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40165-3D82-4B96-B1CA-83BDA3806F7C}">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16% above the base average.</v>
      </c>
    </row>
    <row r="5" spans="1:2">
      <c r="A5" s="1" t="s">
        <v>49</v>
      </c>
      <c r="B5" s="1" t="str">
        <f>"• Incidents of "&amp;A55&amp;" are "&amp;TEXT(B55,"0%")&amp;" "&amp;C55&amp;" in this profile than in the base."</f>
        <v>• Incidents of Stroke are 15% above in this profile than in the base.</v>
      </c>
    </row>
    <row r="6" spans="1:2">
      <c r="A6" s="55" t="s">
        <v>50</v>
      </c>
      <c r="B6" s="54" t="str">
        <f>"• Approximately "&amp;TEXT(B68,"0%")&amp;" "&amp;A68&amp;". This is "&amp;TEXT(C68,"0%")&amp;" "&amp;D68&amp;" the base."</f>
        <v>• Approximately 26% Poor general health. This is 24%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18% are likely to be current cigarette smokers.  This is 34% above the base average.</v>
      </c>
    </row>
    <row r="10" spans="1:2">
      <c r="A10" s="1" t="s">
        <v>51</v>
      </c>
      <c r="B10" s="48" t="str">
        <f>"• Circa "&amp;TEXT(D81,"0%")&amp;" smoke 20+ cigarettes per day, which is "&amp;TEXT(ABS(I81/100),"0%")&amp;" "&amp;J81&amp;" the base."</f>
        <v>• Circa 4% smoke 20+ cigarettes per day, which is 38%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45% never do moderate intensity sports, which are 36% above and 18%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16%, 19% above the base average, with white bread being eaten by about 36%, which is 20%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35.3%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1.9655870445344135E-2</v>
      </c>
      <c r="E27" s="63">
        <f>RANK('Data - Overview'!$D27,'Data - Overview'!$D$27:$D$31)</f>
        <v>3</v>
      </c>
      <c r="F27" s="62">
        <f>INDEX('Data - Knowledge'!$G:$G,MATCH('Data - Overview'!$A27,'Data - Knowledge'!$A:$A,0))</f>
        <v>1.8556278640252298E-2</v>
      </c>
      <c r="G27" s="64">
        <f>INDEX('Data - Knowledge'!$J:$J,MATCH('Data - Overview'!$A27,'Data - Knowledge'!$A:$A,0))</f>
        <v>105.92571294282358</v>
      </c>
      <c r="H27" s="64">
        <f>RANK('Data - Overview'!$G27,'Data - Overview'!$G$27:$G$31)</f>
        <v>5</v>
      </c>
      <c r="I27" s="65">
        <f>G27-100</f>
        <v>5.92571294282358</v>
      </c>
      <c r="J27" s="65" t="str">
        <f>IF(I27&gt;0,"above","below")</f>
        <v>above</v>
      </c>
      <c r="K27" s="66" t="str">
        <f>"" &amp;TEXT('Data - Overview'!$C27,"0")&amp;" "</f>
        <v xml:space="preserve">Coronary heart disease </v>
      </c>
      <c r="L27" s="67" t="str">
        <f>"Index: "&amp;TEXT('Data - Overview'!$G27,"0")&amp;""</f>
        <v>Index: 106</v>
      </c>
      <c r="M27" s="61" t="str">
        <f>'Data - Overview'!$K27&amp;CHAR(10)&amp;'Data - Overview'!$L27</f>
        <v>Coronary heart disease 
Index: 106</v>
      </c>
      <c r="N27" s="61">
        <v>1</v>
      </c>
    </row>
    <row r="28" spans="1:14">
      <c r="A28" s="1" t="s">
        <v>71</v>
      </c>
      <c r="B28" s="1" t="str">
        <f>INDEX('Data - Knowledge'!$D:$D,MATCH('Data - Overview'!$A28,'Data - Knowledge'!$A:$A,0))</f>
        <v>Asthma</v>
      </c>
      <c r="C28" s="1" t="s">
        <v>72</v>
      </c>
      <c r="D28" s="68">
        <f>INDEX('Data - Knowledge'!$E:$E,MATCH('Data - Overview'!$A28,'Data - Knowledge'!$A:$A,0))</f>
        <v>0.13858299595141699</v>
      </c>
      <c r="E28" s="69">
        <f>RANK('Data - Overview'!$D28,'Data - Overview'!$D$27:$D$31)</f>
        <v>2</v>
      </c>
      <c r="F28" s="68">
        <f>INDEX('Data - Knowledge'!$G:$G,MATCH('Data - Overview'!$A28,'Data - Knowledge'!$A:$A,0))</f>
        <v>0.12982592244118041</v>
      </c>
      <c r="G28" s="70">
        <f>INDEX('Data - Knowledge'!$J:$J,MATCH('Data - Overview'!$A28,'Data - Knowledge'!$A:$A,0))</f>
        <v>106.74524266461816</v>
      </c>
      <c r="H28" s="70">
        <f>RANK('Data - Overview'!$G28,'Data - Overview'!$G$27:$G$31)</f>
        <v>4</v>
      </c>
      <c r="I28" s="71">
        <f>G28-100</f>
        <v>6.7452426646181607</v>
      </c>
      <c r="J28" s="71" t="str">
        <f>IF(I28&gt;0,"above","below")</f>
        <v>above</v>
      </c>
      <c r="K28" s="1" t="str">
        <f>"" &amp;TEXT('Data - Overview'!$C28,"0")&amp;" "</f>
        <v xml:space="preserve">Asthma </v>
      </c>
      <c r="L28" s="1" t="str">
        <f>"Index: "&amp;TEXT('Data - Overview'!$G28,"0")&amp;""</f>
        <v>Index: 107</v>
      </c>
      <c r="M28" s="1" t="str">
        <f>'Data - Overview'!$K28&amp;CHAR(10)&amp;'Data - Overview'!$L28</f>
        <v>Asthma 
Index: 107</v>
      </c>
      <c r="N28" s="1">
        <v>2</v>
      </c>
    </row>
    <row r="29" spans="1:14">
      <c r="A29" s="72" t="s">
        <v>73</v>
      </c>
      <c r="B29" s="72" t="str">
        <f>INDEX('Data - Knowledge'!$D:$D,MATCH('Data - Overview'!$A29,'Data - Knowledge'!$A:$A,0))</f>
        <v>Chronic bronchitis</v>
      </c>
      <c r="C29" s="72" t="s">
        <v>74</v>
      </c>
      <c r="D29" s="73">
        <f>INDEX('Data - Knowledge'!$E:$E,MATCH('Data - Overview'!$A29,'Data - Knowledge'!$A:$A,0))</f>
        <v>1.0226720647773283E-2</v>
      </c>
      <c r="E29" s="74">
        <f>RANK('Data - Overview'!$D29,'Data - Overview'!$D$27:$D$31)</f>
        <v>4</v>
      </c>
      <c r="F29" s="73">
        <f>INDEX('Data - Knowledge'!$G:$G,MATCH('Data - Overview'!$A29,'Data - Knowledge'!$A:$A,0))</f>
        <v>8.80491523356507E-3</v>
      </c>
      <c r="G29" s="75">
        <f>INDEX('Data - Knowledge'!$J:$J,MATCH('Data - Overview'!$A29,'Data - Knowledge'!$A:$A,0))</f>
        <v>116.14786033133144</v>
      </c>
      <c r="H29" s="75">
        <f>RANK('Data - Overview'!$G29,'Data - Overview'!$G$27:$G$31)</f>
        <v>1</v>
      </c>
      <c r="I29" s="75">
        <f>G29-100</f>
        <v>16.147860331331444</v>
      </c>
      <c r="J29" s="75" t="str">
        <f>IF(I29&gt;0,"above","below")</f>
        <v>above</v>
      </c>
      <c r="K29" s="55" t="str">
        <f>"" &amp;TEXT('Data - Overview'!$C29,"0")&amp;" "</f>
        <v xml:space="preserve">Chronic bronchitis </v>
      </c>
      <c r="L29" s="72" t="str">
        <f>"Index: "&amp;TEXT('Data - Overview'!$G29,"0")&amp;""</f>
        <v>Index: 116</v>
      </c>
      <c r="M29" s="72" t="str">
        <f>'Data - Overview'!$K29&amp;CHAR(10)&amp;'Data - Overview'!$L29</f>
        <v>Chronic bronchitis 
Index: 116</v>
      </c>
      <c r="N29" s="72">
        <v>3</v>
      </c>
    </row>
    <row r="30" spans="1:14">
      <c r="A30" s="1" t="s">
        <v>75</v>
      </c>
      <c r="B30" s="1" t="str">
        <f>INDEX('Data - Knowledge'!$D:$D,MATCH('Data - Overview'!$A30,'Data - Knowledge'!$A:$A,0))</f>
        <v>Emphysema</v>
      </c>
      <c r="C30" s="1" t="s">
        <v>76</v>
      </c>
      <c r="D30" s="68">
        <f>INDEX('Data - Knowledge'!$E:$E,MATCH('Data - Overview'!$A30,'Data - Knowledge'!$A:$A,0))</f>
        <v>5.7206477732793526E-3</v>
      </c>
      <c r="E30" s="69">
        <f>RANK('Data - Overview'!$D30,'Data - Overview'!$D$27:$D$31)</f>
        <v>5</v>
      </c>
      <c r="F30" s="68">
        <f>INDEX('Data - Knowledge'!$G:$G,MATCH('Data - Overview'!$A30,'Data - Knowledge'!$A:$A,0))</f>
        <v>5.0529710359567661E-3</v>
      </c>
      <c r="G30" s="70">
        <f>INDEX('Data - Knowledge'!$J:$J,MATCH('Data - Overview'!$A30,'Data - Knowledge'!$A:$A,0))</f>
        <v>113.21354768454879</v>
      </c>
      <c r="H30" s="70">
        <f>RANK('Data - Overview'!$G30,'Data - Overview'!$G$27:$G$31)</f>
        <v>2</v>
      </c>
      <c r="I30" s="71">
        <f>G30-100</f>
        <v>13.213547684548786</v>
      </c>
      <c r="J30" s="71" t="str">
        <f>IF(I30&gt;0,"above","below")</f>
        <v>above</v>
      </c>
      <c r="K30" s="1" t="str">
        <f>"" &amp;TEXT('Data - Overview'!$C30,"0")&amp;" "</f>
        <v xml:space="preserve">Emphysema </v>
      </c>
      <c r="L30" s="1" t="str">
        <f>"Index: "&amp;TEXT('Data - Overview'!$G30,"0")&amp;""</f>
        <v>Index: 113</v>
      </c>
      <c r="M30" s="1" t="str">
        <f>'Data - Overview'!$K30&amp;CHAR(10)&amp;'Data - Overview'!$L30</f>
        <v>Emphysema 
Index: 113</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0.18444939271255059</v>
      </c>
      <c r="E31" s="79">
        <f>RANK('Data - Overview'!$D31,'Data - Overview'!$D$27:$D$31)</f>
        <v>1</v>
      </c>
      <c r="F31" s="78">
        <f>INDEX('Data - Knowledge'!$G:$G,MATCH('Data - Overview'!$A31,'Data - Knowledge'!$A:$A,0))</f>
        <v>0.17084342457558702</v>
      </c>
      <c r="G31" s="80">
        <f>INDEX('Data - Knowledge'!$J:$J,MATCH('Data - Overview'!$A31,'Data - Knowledge'!$A:$A,0))</f>
        <v>107.96399871447426</v>
      </c>
      <c r="H31" s="81">
        <f>RANK('Data - Overview'!$G31,'Data - Overview'!$G$27:$G$31)</f>
        <v>3</v>
      </c>
      <c r="I31" s="80">
        <f>G31-100</f>
        <v>7.9639987144742577</v>
      </c>
      <c r="J31" s="80" t="str">
        <f>IF(I31&gt;0,"above","below")</f>
        <v>above</v>
      </c>
      <c r="K31" s="77" t="str">
        <f>"" &amp;TEXT('Data - Overview'!$C31,"0")&amp;" "</f>
        <v xml:space="preserve">Cholesterol (taking medication for) </v>
      </c>
      <c r="L31" s="57" t="str">
        <f>"Index: "&amp;TEXT('Data - Overview'!$G31,"0")&amp;""</f>
        <v>Index: 108</v>
      </c>
      <c r="M31" s="57" t="str">
        <f>'Data - Overview'!$K31&amp;CHAR(10)&amp;'Data - Overview'!$L31</f>
        <v>Cholesterol (taking medication for) 
Index: 108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0.16147860331331443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0.17950607287449394</v>
      </c>
      <c r="E40" s="63">
        <f>RANK('Data - Overview'!$D40,'Data - Overview'!$D$40:$D$44)</f>
        <v>2</v>
      </c>
      <c r="F40" s="62">
        <f>INDEX('Data - Knowledge'!$G:$G,MATCH('Data - Overview'!$A40,'Data - Knowledge'!$A:$A,0))</f>
        <v>0.17472912782627387</v>
      </c>
      <c r="G40" s="64">
        <f>INDEX('Data - Knowledge'!$J:$J,MATCH('Data - Overview'!$A40,'Data - Knowledge'!$A:$A,0))</f>
        <v>102.73391454970782</v>
      </c>
      <c r="H40" s="64">
        <f>RANK('Data - Overview'!$G40,'Data - Overview'!$G$40:$G$44)</f>
        <v>5</v>
      </c>
      <c r="I40" s="64">
        <f>'Data - Overview'!$G40-100</f>
        <v>2.7339145497078192</v>
      </c>
      <c r="J40" s="64" t="str">
        <f>IF(I27&gt;0,"above","below")</f>
        <v>above</v>
      </c>
      <c r="K40" s="61" t="str">
        <f>"" &amp;TEXT('Data - Overview'!$C40,"0")&amp;" "</f>
        <v xml:space="preserve">High blood pressure </v>
      </c>
      <c r="L40" s="61" t="str">
        <f>"Index: "&amp;TEXT('Data - Overview'!$G40,"0")&amp;""</f>
        <v>Index: 103</v>
      </c>
      <c r="M40" s="72" t="str">
        <f>'Data - Overview'!$K40&amp;CHAR(10)&amp;'Data - Overview'!$L40</f>
        <v>High blood pressure 
Index: 103</v>
      </c>
      <c r="N40" s="61">
        <v>1</v>
      </c>
    </row>
    <row r="41" spans="1:14">
      <c r="A41" s="1" t="s">
        <v>85</v>
      </c>
      <c r="B41" s="1" t="str">
        <f>INDEX('Data - Knowledge'!$D:$D,MATCH('Data - Overview'!$A41,'Data - Knowledge'!$A:$A,0))</f>
        <v>Stroke</v>
      </c>
      <c r="C41" s="1" t="s">
        <v>86</v>
      </c>
      <c r="D41" s="68">
        <f>INDEX('Data - Knowledge'!$E:$E,MATCH('Data - Overview'!$A41,'Data - Knowledge'!$A:$A,0))</f>
        <v>2.2145748987854253E-2</v>
      </c>
      <c r="E41" s="69">
        <f>RANK('Data - Overview'!$D41,'Data - Overview'!$D$40:$D$44)</f>
        <v>4</v>
      </c>
      <c r="F41" s="68">
        <f>INDEX('Data - Knowledge'!$G:$G,MATCH('Data - Overview'!$A41,'Data - Knowledge'!$A:$A,0))</f>
        <v>1.9234430447383249E-2</v>
      </c>
      <c r="G41" s="70">
        <f>INDEX('Data - Knowledge'!$J:$J,MATCH('Data - Overview'!$A41,'Data - Knowledge'!$A:$A,0))</f>
        <v>115.13597477416897</v>
      </c>
      <c r="H41" s="70">
        <f>RANK('Data - Overview'!$G41,'Data - Overview'!$G$40:$G$44)</f>
        <v>1</v>
      </c>
      <c r="I41" s="70">
        <f>'Data - Overview'!$G41-100</f>
        <v>15.135974774168972</v>
      </c>
      <c r="J41" s="70" t="str">
        <f>IF(I28&gt;0,"above","below")</f>
        <v>above</v>
      </c>
      <c r="K41" s="1" t="str">
        <f>"" &amp;TEXT('Data - Overview'!$C41,"0")&amp;" "</f>
        <v xml:space="preserve">Stroke </v>
      </c>
      <c r="L41" s="1" t="str">
        <f>"Index: "&amp;TEXT('Data - Overview'!$G41,"0")&amp;""</f>
        <v>Index: 115</v>
      </c>
      <c r="M41" s="1" t="str">
        <f>'Data - Overview'!$K41&amp;CHAR(10)&amp;'Data - Overview'!$L41</f>
        <v>Stroke 
Index: 115</v>
      </c>
      <c r="N41" s="1">
        <v>2</v>
      </c>
    </row>
    <row r="42" spans="1:14">
      <c r="A42" s="55" t="s">
        <v>87</v>
      </c>
      <c r="B42" s="72" t="str">
        <f>INDEX('Data - Knowledge'!$D:$D,MATCH('Data - Overview'!$A42,'Data - Knowledge'!$A:$A,0))</f>
        <v>BMI &gt; 30</v>
      </c>
      <c r="C42" s="72" t="s">
        <v>88</v>
      </c>
      <c r="D42" s="84">
        <f>INDEX('Data - Knowledge'!$E:$E,MATCH('Data - Overview'!$A42,'Data - Knowledge'!$A:$A,0))</f>
        <v>0.24685020242914985</v>
      </c>
      <c r="E42" s="85">
        <f>RANK('Data - Overview'!$D42,'Data - Overview'!$D$40:$D$44)</f>
        <v>1</v>
      </c>
      <c r="F42" s="84">
        <f>INDEX('Data - Knowledge'!$G:$G,MATCH('Data - Overview'!$A42,'Data - Knowledge'!$A:$A,0))</f>
        <v>0.2151952735234843</v>
      </c>
      <c r="G42" s="75">
        <f>INDEX('Data - Knowledge'!$J:$J,MATCH('Data - Overview'!$A42,'Data - Knowledge'!$A:$A,0))</f>
        <v>114.70986252967634</v>
      </c>
      <c r="H42" s="75">
        <f>RANK('Data - Overview'!$G42,'Data - Overview'!$G$40:$G$44)</f>
        <v>2</v>
      </c>
      <c r="I42" s="75">
        <f>'Data - Overview'!$G42-100</f>
        <v>14.709862529676343</v>
      </c>
      <c r="J42" s="75" t="str">
        <f>IF(I29&gt;0,"above","below")</f>
        <v>above</v>
      </c>
      <c r="K42" s="72" t="str">
        <f>"" &amp;TEXT('Data - Overview'!$C42,"0")&amp;" "</f>
        <v xml:space="preserve">BMI &gt; 30 </v>
      </c>
      <c r="L42" s="72" t="str">
        <f>"Index: "&amp;TEXT('Data - Overview'!$G42,"0")&amp;""</f>
        <v>Index: 115</v>
      </c>
      <c r="M42" s="72" t="str">
        <f>'Data - Overview'!$K42&amp;CHAR(10)&amp;'Data - Overview'!$L42</f>
        <v>BMI &gt; 30 
Index: 115</v>
      </c>
      <c r="N42" s="72">
        <v>3</v>
      </c>
    </row>
    <row r="43" spans="1:14">
      <c r="A43" s="86"/>
      <c r="B43" s="1" t="s">
        <v>89</v>
      </c>
      <c r="C43" s="1" t="s">
        <v>89</v>
      </c>
      <c r="D43" s="68">
        <f>SUM(D49:D51)</f>
        <v>7.6032388663967582E-2</v>
      </c>
      <c r="E43" s="69">
        <f>RANK('Data - Overview'!$D43,'Data - Overview'!$D$40:$D$44)</f>
        <v>3</v>
      </c>
      <c r="F43" s="68">
        <f>SUM(E49:E51)</f>
        <v>6.7355635704702668E-2</v>
      </c>
      <c r="G43" s="70">
        <f>D43/F43*100</f>
        <v>112.88199995217197</v>
      </c>
      <c r="H43" s="70">
        <f>RANK('Data - Overview'!$G43,'Data - Overview'!$G$40:$G$44)</f>
        <v>3</v>
      </c>
      <c r="I43" s="70">
        <f>'Data - Overview'!$G43-100</f>
        <v>12.881999952171967</v>
      </c>
      <c r="J43" s="70" t="str">
        <f>IF(I30&gt;0,"above","below")</f>
        <v>above</v>
      </c>
      <c r="K43" s="1" t="str">
        <f>"" &amp;TEXT('Data - Overview'!$C43,"0")&amp;" "</f>
        <v xml:space="preserve">Diabetes </v>
      </c>
      <c r="L43" s="1" t="str">
        <f>"Index: "&amp;TEXT('Data - Overview'!$G43,"0")&amp;""</f>
        <v>Index: 113</v>
      </c>
      <c r="M43" s="1" t="str">
        <f>'Data - Overview'!$K43&amp;CHAR(10)&amp;'Data - Overview'!$L43</f>
        <v>Diabetes 
Index: 113</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1.5392712550607287E-2</v>
      </c>
      <c r="E44" s="89">
        <f>RANK('Data - Overview'!$D44,'Data - Overview'!$D$40:$D$44)</f>
        <v>5</v>
      </c>
      <c r="F44" s="88">
        <f>INDEX('Data - Knowledge'!$G:$G,MATCH('Data - Overview'!$A44,'Data - Knowledge'!$A:$A,0))</f>
        <v>1.434271020275411E-2</v>
      </c>
      <c r="G44" s="80">
        <f>INDEX('Data - Knowledge'!$J:$J,MATCH('Data - Overview'!$A44,'Data - Knowledge'!$A:$A,0))</f>
        <v>107.32080850139157</v>
      </c>
      <c r="H44" s="80">
        <f>RANK('Data - Overview'!$G44,'Data - Overview'!$G$40:$G$44)</f>
        <v>4</v>
      </c>
      <c r="I44" s="80">
        <f>'Data - Overview'!$G44-100</f>
        <v>7.3208085013915678</v>
      </c>
      <c r="J44" s="80" t="str">
        <f>IF(I31&gt;0,"above","below")</f>
        <v>above</v>
      </c>
      <c r="K44" s="57" t="str">
        <f>"" &amp;TEXT('Data - Overview'!$C44,"0")&amp;" "</f>
        <v xml:space="preserve">Any kind of liver condition </v>
      </c>
      <c r="L44" s="57" t="str">
        <f>"Index: "&amp;TEXT('Data - Overview'!$G44,"0")&amp;""</f>
        <v>Index: 107</v>
      </c>
      <c r="M44" s="58" t="str">
        <f>'Data - Overview'!$K44&amp;CHAR(10)&amp;'Data - Overview'!$L44</f>
        <v>Any kind of liver condition 
Index: 107</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8.0850202429149816E-3</v>
      </c>
      <c r="E49" s="84">
        <f>INDEX('Data - Knowledge'!$G:$G,MATCH('Data - Overview'!$A49,'Data - Knowledge'!$A:$A,0))</f>
        <v>7.9948280568478153E-3</v>
      </c>
      <c r="F49" s="75">
        <f>INDEX('Data - Knowledge'!$J:$J,MATCH('Data - Overview'!$A49,'Data - Knowledge'!$A:$A,0))</f>
        <v>101.12813165493802</v>
      </c>
    </row>
    <row r="50" spans="1:14">
      <c r="A50" s="1" t="s">
        <v>95</v>
      </c>
      <c r="B50" s="1" t="str">
        <f>INDEX('Data - Knowledge'!$D:$D,MATCH('Data - Overview'!$A50,'Data - Knowledge'!$A:$A,0))</f>
        <v>Type 2 diabetes</v>
      </c>
      <c r="C50" s="1" t="s">
        <v>96</v>
      </c>
      <c r="D50" s="68">
        <f>INDEX('Data - Knowledge'!$E:$E,MATCH('Data - Overview'!$A50,'Data - Knowledge'!$A:$A,0))</f>
        <v>6.6947368421052603E-2</v>
      </c>
      <c r="E50" s="68">
        <f>INDEX('Data - Knowledge'!$G:$G,MATCH('Data - Overview'!$A50,'Data - Knowledge'!$A:$A,0))</f>
        <v>5.8360807647854854E-2</v>
      </c>
      <c r="F50" s="70">
        <f>INDEX('Data - Knowledge'!$J:$J,MATCH('Data - Overview'!$A50,'Data - Knowledge'!$A:$A,0))</f>
        <v>114.71288887057298</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0.15135974774168973</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5.2518218623481772E-2</v>
      </c>
      <c r="E61" s="63">
        <f>RANK('Data - Overview'!$D61,'Data - Overview'!$D$61:$D$65)</f>
        <v>5</v>
      </c>
      <c r="F61" s="62">
        <f>INDEX('Data - Knowledge'!$G:$G,MATCH('Data - Overview'!$A61,'Data - Knowledge'!$A:$A,0))</f>
        <v>4.7773079179226276E-2</v>
      </c>
      <c r="G61" s="64">
        <f>INDEX('Data - Knowledge'!$J:$J,MATCH('Data - Overview'!$A61,'Data - Knowledge'!$A:$A,0))</f>
        <v>109.93266401450397</v>
      </c>
      <c r="H61" s="64">
        <f>RANK('Data - Overview'!$G61,'Data - Overview'!$G$61:$G$65)</f>
        <v>4</v>
      </c>
      <c r="I61" s="64">
        <f>'Data - Overview'!$G61-100</f>
        <v>9.9326640145039704</v>
      </c>
      <c r="J61" s="64" t="str">
        <f>IF(I61&gt;0,"above","below")</f>
        <v>above</v>
      </c>
      <c r="K61" s="61" t="str">
        <f>"" &amp;TEXT('Data - Overview'!$C61,"0")&amp;" "</f>
        <v xml:space="preserve">Has Depression </v>
      </c>
      <c r="L61" s="61" t="str">
        <f>"Index: "&amp;TEXT('Data - Overview'!$G61,"0")&amp;""</f>
        <v>Index: 110</v>
      </c>
      <c r="M61" s="61" t="str">
        <f>'Data - Overview'!$K61&amp;CHAR(10)&amp;'Data - Overview'!$L61</f>
        <v>Has Depression 
Index: 110</v>
      </c>
      <c r="N61" s="61">
        <v>1</v>
      </c>
    </row>
    <row r="62" spans="1:14">
      <c r="A62" s="86" t="s">
        <v>104</v>
      </c>
      <c r="B62" s="1" t="str">
        <f>INDEX('Data - Knowledge'!$D:$D,MATCH('Data - Overview'!$A62,'Data - Knowledge'!$A:$A,0))</f>
        <v>Poor general health</v>
      </c>
      <c r="C62" s="48" t="s">
        <v>105</v>
      </c>
      <c r="D62" s="68">
        <f>INDEX('Data - Knowledge'!$E:$E,MATCH('Data - Overview'!$A62,'Data - Knowledge'!$A:$A,0))</f>
        <v>0.26274493927125503</v>
      </c>
      <c r="E62" s="69">
        <f>RANK('Data - Overview'!$D62,'Data - Overview'!$D$61:$D$65)</f>
        <v>1</v>
      </c>
      <c r="F62" s="68">
        <f>INDEX('Data - Knowledge'!$G:$G,MATCH('Data - Overview'!$A62,'Data - Knowledge'!$A:$A,0))</f>
        <v>0.21211815900893838</v>
      </c>
      <c r="G62" s="70">
        <f>INDEX('Data - Knowledge'!$J:$J,MATCH('Data - Overview'!$A62,'Data - Knowledge'!$A:$A,0))</f>
        <v>123.86725422229566</v>
      </c>
      <c r="H62" s="70">
        <f>RANK('Data - Overview'!$G62,'Data - Overview'!$G$61:$G$65)</f>
        <v>1</v>
      </c>
      <c r="I62" s="70">
        <f>'Data - Overview'!$G62-100</f>
        <v>23.867254222295657</v>
      </c>
      <c r="J62" s="70" t="str">
        <f>IF(I62&gt;0,"above","below")</f>
        <v>above</v>
      </c>
      <c r="K62" s="1" t="str">
        <f>"" &amp;TEXT('Data - Overview'!$C62,"0")&amp;" "</f>
        <v xml:space="preserve">Poor general health </v>
      </c>
      <c r="L62" s="1" t="str">
        <f>"Index: "&amp;TEXT('Data - Overview'!$G62,"0")&amp;""</f>
        <v>Index: 124</v>
      </c>
      <c r="M62" s="1" t="str">
        <f>'Data - Overview'!$K62&amp;CHAR(10)&amp;'Data - Overview'!$L62</f>
        <v>Poor general health 
Index: 124</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0.1051417004048583</v>
      </c>
      <c r="E63" s="85">
        <f>RANK('Data - Overview'!$D63,'Data - Overview'!$D$61:$D$65)</f>
        <v>4</v>
      </c>
      <c r="F63" s="84">
        <f>INDEX('Data - Knowledge'!$G:$G,MATCH('Data - Overview'!$A63,'Data - Knowledge'!$A:$A,0))</f>
        <v>8.5511563547238614E-2</v>
      </c>
      <c r="G63" s="75">
        <f>INDEX('Data - Knowledge'!$J:$J,MATCH('Data - Overview'!$A63,'Data - Knowledge'!$A:$A,0))</f>
        <v>122.95611966769329</v>
      </c>
      <c r="H63" s="75">
        <f>RANK('Data - Overview'!$G63,'Data - Overview'!$G$61:$G$65)</f>
        <v>2</v>
      </c>
      <c r="I63" s="75">
        <f>'Data - Overview'!$G63-100</f>
        <v>22.956119667693287</v>
      </c>
      <c r="J63" s="75" t="str">
        <f>IF(I63&gt;0,"above","below")</f>
        <v>above</v>
      </c>
      <c r="K63" s="72" t="str">
        <f>"" &amp;TEXT('Data - Overview'!$C63,"0")&amp;" "</f>
        <v xml:space="preserve">Feels downhearted / depressed in the past 4 weeks </v>
      </c>
      <c r="L63" s="72" t="str">
        <f>"Index: "&amp;TEXT('Data - Overview'!$G63,"0")&amp;""</f>
        <v>Index: 123</v>
      </c>
      <c r="M63" s="72" t="str">
        <f>'Data - Overview'!$K63&amp;CHAR(10)&amp;'Data - Overview'!$L63</f>
        <v>Feels downhearted / depressed in the past 4 weeks 
Index: 123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0.1590080971659919</v>
      </c>
      <c r="E64" s="69">
        <f>RANK('Data - Overview'!$D64,'Data - Overview'!$D$61:$D$65)</f>
        <v>2</v>
      </c>
      <c r="F64" s="68">
        <f>INDEX('Data - Knowledge'!$G:$G,MATCH('Data - Overview'!$A64,'Data - Knowledge'!$A:$A,0))</f>
        <v>0.14893117337189785</v>
      </c>
      <c r="G64" s="70">
        <f>INDEX('Data - Knowledge'!$J:$J,MATCH('Data - Overview'!$A64,'Data - Knowledge'!$A:$A,0))</f>
        <v>106.76616155365328</v>
      </c>
      <c r="H64" s="70">
        <f>RANK('Data - Overview'!$G64,'Data - Overview'!$G$61:$G$65)</f>
        <v>5</v>
      </c>
      <c r="I64" s="70">
        <f>'Data - Overview'!$G64-100</f>
        <v>6.7661615536532764</v>
      </c>
      <c r="J64" s="70" t="str">
        <f>IF(I64&gt;0,"above","below")</f>
        <v>above</v>
      </c>
      <c r="K64" s="1" t="str">
        <f>"" &amp;TEXT('Data - Overview'!$C64,"0")&amp;" "</f>
        <v xml:space="preserve">Does not enjoy general happiness </v>
      </c>
      <c r="L64" s="1" t="str">
        <f>"Index: "&amp;TEXT('Data - Overview'!$G64,"0")&amp;""</f>
        <v>Index: 107</v>
      </c>
      <c r="M64" s="1" t="str">
        <f>'Data - Overview'!$K64&amp;CHAR(10)&amp;'Data - Overview'!$L64</f>
        <v>Does not enjoy general happiness 
Index: 107</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0.11057085020242916</v>
      </c>
      <c r="E65" s="89">
        <f>RANK('Data - Overview'!$D65,'Data - Overview'!$D$61:$D$65)</f>
        <v>3</v>
      </c>
      <c r="F65" s="88">
        <f>INDEX('Data - Knowledge'!$G:$G,MATCH('Data - Overview'!$A65,'Data - Knowledge'!$A:$A,0))</f>
        <v>9.5531618257743381E-2</v>
      </c>
      <c r="G65" s="80">
        <f>INDEX('Data - Knowledge'!$J:$J,MATCH('Data - Overview'!$A65,'Data - Knowledge'!$A:$A,0))</f>
        <v>115.74267474890887</v>
      </c>
      <c r="H65" s="80">
        <f>RANK('Data - Overview'!$G65,'Data - Overview'!$G$61:$G$65)</f>
        <v>3</v>
      </c>
      <c r="I65" s="80">
        <f>'Data - Overview'!$G65-100</f>
        <v>15.742674748908868</v>
      </c>
      <c r="J65" s="80" t="str">
        <f>IF(I65&gt;0,"above","below")</f>
        <v>above</v>
      </c>
      <c r="K65" s="57" t="str">
        <f>"" &amp;TEXT('Data - Overview'!$C65,"0")&amp;" "</f>
        <v xml:space="preserve">Does not feel a sense of self-worth </v>
      </c>
      <c r="L65" s="57" t="str">
        <f>"Index: "&amp;TEXT('Data - Overview'!$G65,"0")&amp;""</f>
        <v>Index: 116</v>
      </c>
      <c r="M65" s="57" t="str">
        <f>'Data - Overview'!$K65&amp;CHAR(10)&amp;'Data - Overview'!$L65</f>
        <v>Does not feel a sense of self-worth 
Index: 116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0.26274493927125503</v>
      </c>
      <c r="C68" s="102">
        <f>ABS(INDEX('Data - Overview'!$I$61:$I$65,MATCH(1,'Data - Overview'!$H$61:$H$65,0))/100)</f>
        <v>0.23867254222295656</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0.43665182186234819</v>
      </c>
      <c r="E74" s="63">
        <f>RANK('Data - Overview'!$D74,'Data - Overview'!$D$74:$D$83)</f>
        <v>3</v>
      </c>
      <c r="F74" s="62">
        <f>INDEX('Data - Knowledge'!$G:$G,MATCH('Data - Overview'!$A74,'Data - Knowledge'!$A:$A,0))</f>
        <v>0.36675228686425176</v>
      </c>
      <c r="G74" s="64">
        <f>INDEX('Data - Knowledge'!$J:$J,MATCH('Data - Overview'!$A74,'Data - Knowledge'!$A:$A,0))</f>
        <v>119.05905907110778</v>
      </c>
      <c r="H74" s="64">
        <f>RANK('Data - Overview'!$G74,'Data - Overview'!$G$74:$G$83)</f>
        <v>6</v>
      </c>
      <c r="I74" s="64">
        <f>'Data - Overview'!$G74-100</f>
        <v>19.059059071107782</v>
      </c>
      <c r="J74" s="64" t="str">
        <f t="shared" ref="J74:J83" si="0">IF(I74&gt;0,"above","below")</f>
        <v>above</v>
      </c>
      <c r="K74" s="61" t="str">
        <f>"" &amp;TEXT('Data - Overview'!$C74,"0")&amp;" "</f>
        <v xml:space="preserve">Eats fruit 3 or less days per week </v>
      </c>
      <c r="L74" s="61" t="str">
        <f>"Index: "&amp;TEXT('Data - Overview'!$G74,"0")&amp;""</f>
        <v>Index: 119</v>
      </c>
      <c r="M74" s="61" t="str">
        <f>'Data - Overview'!$K74&amp;CHAR(10)&amp;'Data - Overview'!$L74</f>
        <v>Eats fruit 3 or less days per week 
Index: 119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0.45097165991902832</v>
      </c>
      <c r="E75" s="69">
        <f>RANK('Data - Overview'!$D75,'Data - Overview'!$D$74:$D$83)</f>
        <v>2</v>
      </c>
      <c r="F75" s="68">
        <f>INDEX('Data - Knowledge'!$G:$G,MATCH('Data - Overview'!$A75,'Data - Knowledge'!$A:$A,0))</f>
        <v>0.38215443230591417</v>
      </c>
      <c r="G75" s="70">
        <f>INDEX('Data - Knowledge'!$J:$J,MATCH('Data - Overview'!$A75,'Data - Knowledge'!$A:$A,0))</f>
        <v>118.0077010222993</v>
      </c>
      <c r="H75" s="70">
        <f>RANK('Data - Overview'!$G75,'Data - Overview'!$G$74:$G$83)</f>
        <v>7</v>
      </c>
      <c r="I75" s="70">
        <f>'Data - Overview'!$G75-100</f>
        <v>18.007701022299301</v>
      </c>
      <c r="J75" s="70" t="str">
        <f t="shared" si="0"/>
        <v>above</v>
      </c>
      <c r="K75" s="1" t="str">
        <f>"" &amp;TEXT('Data - Overview'!$C75,"0")&amp;" "</f>
        <v xml:space="preserve">Never does moderate intensity sports </v>
      </c>
      <c r="L75" s="1" t="str">
        <f>"Index: "&amp;TEXT('Data - Overview'!$G75,"0")&amp;""</f>
        <v>Index: 118</v>
      </c>
      <c r="M75" s="1" t="str">
        <f>'Data - Overview'!$K75&amp;CHAR(10)&amp;'Data - Overview'!$L75</f>
        <v>Never does moderate intensity sports 
Index: 118</v>
      </c>
      <c r="N75" s="1">
        <v>2</v>
      </c>
    </row>
    <row r="76" spans="1:14">
      <c r="A76" s="56" t="s">
        <v>118</v>
      </c>
      <c r="B76" s="72" t="str">
        <f>INDEX('Data - Knowledge'!$D:$D,MATCH('Data - Overview'!$A76,'Data - Knowledge'!$A:$A,0))</f>
        <v>Current cigarette smoker</v>
      </c>
      <c r="C76" s="72" t="s">
        <v>119</v>
      </c>
      <c r="D76" s="103">
        <f>INDEX('Data - Knowledge'!$E:$E,MATCH('Data - Overview'!$A76,'Data - Knowledge'!$A:$A,0))</f>
        <v>0.17860323886639679</v>
      </c>
      <c r="E76" s="104">
        <f>RANK('Data - Overview'!$D76,'Data - Overview'!$D$74:$D$83)</f>
        <v>7</v>
      </c>
      <c r="F76" s="84">
        <f>INDEX('Data - Knowledge'!$G:$G,MATCH('Data - Overview'!$A76,'Data - Knowledge'!$A:$A,0))</f>
        <v>0.13318458697053651</v>
      </c>
      <c r="G76" s="75">
        <f>INDEX('Data - Knowledge'!$J:$J,MATCH('Data - Overview'!$A76,'Data - Knowledge'!$A:$A,0))</f>
        <v>134.1020330722713</v>
      </c>
      <c r="H76" s="75">
        <f>RANK('Data - Overview'!$G76,'Data - Overview'!$G$74:$G$83)</f>
        <v>3</v>
      </c>
      <c r="I76" s="75">
        <f>'Data - Overview'!$G76-100</f>
        <v>34.102033072271297</v>
      </c>
      <c r="J76" s="75" t="str">
        <f t="shared" si="0"/>
        <v>above</v>
      </c>
      <c r="K76" s="72" t="str">
        <f>"" &amp;TEXT('Data - Overview'!$C76,"0")&amp;" "</f>
        <v xml:space="preserve">Current cigarette smoker </v>
      </c>
      <c r="L76" s="72" t="str">
        <f>"Index: "&amp;TEXT('Data - Overview'!$G76,"0")&amp;""</f>
        <v>Index: 134</v>
      </c>
      <c r="M76" s="72" t="str">
        <f>'Data - Overview'!$K76&amp;CHAR(10)&amp;'Data - Overview'!$L76</f>
        <v>Current cigarette smoker 
Index: 134</v>
      </c>
      <c r="N76" s="72">
        <v>3</v>
      </c>
    </row>
    <row r="77" spans="1:14">
      <c r="A77" s="86" t="s">
        <v>120</v>
      </c>
      <c r="B77" s="1" t="str">
        <f>INDEX('Data - Knowledge'!$D:$D,MATCH('Data - Overview'!$A77,'Data - Knowledge'!$A:$A,0))</f>
        <v>Never eats fruit</v>
      </c>
      <c r="C77" s="1" t="s">
        <v>121</v>
      </c>
      <c r="D77" s="105">
        <f>INDEX('Data - Knowledge'!$E:$E,MATCH('Data - Overview'!$A77,'Data - Knowledge'!$A:$A,0))</f>
        <v>0.10449797570850203</v>
      </c>
      <c r="E77" s="106">
        <f>RANK('Data - Overview'!$D77,'Data - Overview'!$D$74:$D$83)</f>
        <v>9</v>
      </c>
      <c r="F77" s="68">
        <f>INDEX('Data - Knowledge'!$G:$G,MATCH('Data - Overview'!$A77,'Data - Knowledge'!$A:$A,0))</f>
        <v>7.7028603952863012E-2</v>
      </c>
      <c r="G77" s="70">
        <f>INDEX('Data - Knowledge'!$J:$J,MATCH('Data - Overview'!$A77,'Data - Knowledge'!$A:$A,0))</f>
        <v>135.66126133150311</v>
      </c>
      <c r="H77" s="70">
        <f>RANK('Data - Overview'!$G77,'Data - Overview'!$G$74:$G$83)</f>
        <v>2</v>
      </c>
      <c r="I77" s="70">
        <f>'Data - Overview'!$G77-100</f>
        <v>35.661261331503113</v>
      </c>
      <c r="J77" s="70" t="str">
        <f t="shared" si="0"/>
        <v>above</v>
      </c>
      <c r="K77" s="1" t="str">
        <f>"" &amp;TEXT('Data - Overview'!$C77,"0")&amp;" "</f>
        <v xml:space="preserve">Never eats fruit </v>
      </c>
      <c r="L77" s="1" t="str">
        <f>"Index: "&amp;TEXT('Data - Overview'!$G77,"0")&amp;""</f>
        <v>Index: 136</v>
      </c>
      <c r="M77" s="1" t="str">
        <f>'Data - Overview'!$K77&amp;CHAR(10)&amp;'Data - Overview'!$L77</f>
        <v>Never eats fruit 
Index: 136</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0.15825506072874493</v>
      </c>
      <c r="E78" s="104">
        <f>RANK('Data - Overview'!$D78,'Data - Overview'!$D$74:$D$83)</f>
        <v>8</v>
      </c>
      <c r="F78" s="84">
        <f>INDEX('Data - Knowledge'!$G:$G,MATCH('Data - Overview'!$A78,'Data - Knowledge'!$A:$A,0))</f>
        <v>0.13266256337880927</v>
      </c>
      <c r="G78" s="75">
        <f>INDEX('Data - Knowledge'!$J:$J,MATCH('Data - Overview'!$A78,'Data - Knowledge'!$A:$A,0))</f>
        <v>119.29142381853271</v>
      </c>
      <c r="H78" s="75">
        <f>RANK('Data - Overview'!$G78,'Data - Overview'!$G$74:$G$83)</f>
        <v>5</v>
      </c>
      <c r="I78" s="75">
        <f>'Data - Overview'!$G78-100</f>
        <v>19.291423818532706</v>
      </c>
      <c r="J78" s="75" t="str">
        <f t="shared" si="0"/>
        <v>above</v>
      </c>
      <c r="K78" s="72" t="str">
        <f>"" &amp;TEXT('Data - Overview'!$C78,"0")&amp;" "</f>
        <v xml:space="preserve">Drinks whole fat milk </v>
      </c>
      <c r="L78" s="72" t="str">
        <f>"Index: "&amp;TEXT('Data - Overview'!$G78,"0")&amp;""</f>
        <v>Index: 119</v>
      </c>
      <c r="M78" s="72" t="str">
        <f>'Data - Overview'!$K78&amp;CHAR(10)&amp;'Data - Overview'!$L78</f>
        <v>Drinks whole fat milk 
Index: 119</v>
      </c>
      <c r="N78" s="72">
        <v>5</v>
      </c>
    </row>
    <row r="79" spans="1:14">
      <c r="A79" s="86" t="s">
        <v>124</v>
      </c>
      <c r="B79" s="1" t="str">
        <f>INDEX('Data - Knowledge'!$D:$D,MATCH('Data - Overview'!$A79,'Data - Knowledge'!$A:$A,0))</f>
        <v>Usually eats white bread</v>
      </c>
      <c r="C79" s="1" t="s">
        <v>125</v>
      </c>
      <c r="D79" s="105">
        <f>INDEX('Data - Knowledge'!$E:$E,MATCH('Data - Overview'!$A79,'Data - Knowledge'!$A:$A,0))</f>
        <v>0.35719838056680164</v>
      </c>
      <c r="E79" s="106">
        <f>RANK('Data - Overview'!$D79,'Data - Overview'!$D$74:$D$83)</f>
        <v>5</v>
      </c>
      <c r="F79" s="68">
        <f>INDEX('Data - Knowledge'!$G:$G,MATCH('Data - Overview'!$A79,'Data - Knowledge'!$A:$A,0))</f>
        <v>0.29718134325324225</v>
      </c>
      <c r="G79" s="70">
        <f>INDEX('Data - Knowledge'!$J:$J,MATCH('Data - Overview'!$A79,'Data - Knowledge'!$A:$A,0))</f>
        <v>120.19542568068147</v>
      </c>
      <c r="H79" s="70">
        <f>RANK('Data - Overview'!$G79,'Data - Overview'!$G$74:$G$83)</f>
        <v>4</v>
      </c>
      <c r="I79" s="70">
        <f>'Data - Overview'!$G79-100</f>
        <v>20.195425680681467</v>
      </c>
      <c r="J79" s="70" t="str">
        <f t="shared" si="0"/>
        <v>above</v>
      </c>
      <c r="K79" s="1" t="str">
        <f>"" &amp;TEXT('Data - Overview'!$C79,"0")&amp;" "</f>
        <v xml:space="preserve">Eats white bread </v>
      </c>
      <c r="L79" s="1" t="str">
        <f>"Index: "&amp;TEXT('Data - Overview'!$G79,"0")&amp;""</f>
        <v>Index: 120</v>
      </c>
      <c r="M79" s="1" t="str">
        <f>'Data - Overview'!$K79&amp;CHAR(10)&amp;'Data - Overview'!$L79</f>
        <v>Eats white bread 
Index: 120</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0.47219838056680152</v>
      </c>
      <c r="E80" s="104">
        <f>RANK('Data - Overview'!$D80,'Data - Overview'!$D$74:$D$83)</f>
        <v>1</v>
      </c>
      <c r="F80" s="84">
        <f>INDEX('Data - Knowledge'!$G:$G,MATCH('Data - Overview'!$A80,'Data - Knowledge'!$A:$A,0))</f>
        <v>0.40501082303881425</v>
      </c>
      <c r="G80" s="75">
        <f>INDEX('Data - Knowledge'!$J:$J,MATCH('Data - Overview'!$A80,'Data - Knowledge'!$A:$A,0))</f>
        <v>116.589077058207</v>
      </c>
      <c r="H80" s="75">
        <f>RANK('Data - Overview'!$G80,'Data - Overview'!$G$74:$G$83)</f>
        <v>8</v>
      </c>
      <c r="I80" s="75">
        <f>'Data - Overview'!$G80-100</f>
        <v>16.589077058206996</v>
      </c>
      <c r="J80" s="75" t="str">
        <f t="shared" si="0"/>
        <v>above</v>
      </c>
      <c r="K80" s="72" t="str">
        <f>"" &amp;TEXT('Data - Overview'!$C80,"0")&amp;" "</f>
        <v xml:space="preserve">Never does mild intensity sports </v>
      </c>
      <c r="L80" s="72" t="str">
        <f>"Index: "&amp;TEXT('Data - Overview'!$G80,"0")&amp;""</f>
        <v>Index: 117</v>
      </c>
      <c r="M80" s="72" t="str">
        <f>'Data - Overview'!$K80&amp;CHAR(10)&amp;'Data - Overview'!$L80</f>
        <v>Never does mild intensity sports 
Index: 117</v>
      </c>
      <c r="N80" s="72">
        <v>7</v>
      </c>
    </row>
    <row r="81" spans="1:14">
      <c r="A81" s="86" t="s">
        <v>128</v>
      </c>
      <c r="B81" s="1" t="str">
        <f>INDEX('Data - Knowledge'!$D:$D,MATCH('Data - Overview'!$A81,'Data - Knowledge'!$A:$A,0))</f>
        <v>Smokes 20+ per day</v>
      </c>
      <c r="C81" s="1" t="s">
        <v>129</v>
      </c>
      <c r="D81" s="105">
        <f>INDEX('Data - Knowledge'!$E:$E,MATCH('Data - Overview'!$A81,'Data - Knowledge'!$A:$A,0))</f>
        <v>4.1668016194331983E-2</v>
      </c>
      <c r="E81" s="106">
        <f>RANK('Data - Overview'!$D81,'Data - Overview'!$D$74:$D$83)</f>
        <v>10</v>
      </c>
      <c r="F81" s="68">
        <f>INDEX('Data - Knowledge'!$G:$G,MATCH('Data - Overview'!$A81,'Data - Knowledge'!$A:$A,0))</f>
        <v>3.0152416961418051E-2</v>
      </c>
      <c r="G81" s="70">
        <f>INDEX('Data - Knowledge'!$J:$J,MATCH('Data - Overview'!$A81,'Data - Knowledge'!$A:$A,0))</f>
        <v>138.19129739300462</v>
      </c>
      <c r="H81" s="70">
        <f>RANK('Data - Overview'!$G81,'Data - Overview'!$G$74:$G$83)</f>
        <v>1</v>
      </c>
      <c r="I81" s="70">
        <f>'Data - Overview'!$G81-100</f>
        <v>38.191297393004618</v>
      </c>
      <c r="J81" s="70" t="str">
        <f t="shared" si="0"/>
        <v>above</v>
      </c>
      <c r="K81" s="1" t="str">
        <f>"" &amp;TEXT('Data - Overview'!$C81,"0")&amp;" "</f>
        <v xml:space="preserve">Smokes 20+ per day </v>
      </c>
      <c r="L81" s="1" t="str">
        <f>"Index: "&amp;TEXT('Data - Overview'!$G81,"0")&amp;""</f>
        <v>Index: 138</v>
      </c>
      <c r="M81" s="1" t="str">
        <f>'Data - Overview'!$K81&amp;CHAR(10)&amp;'Data - Overview'!$L81</f>
        <v>Smokes 20+ per day 
Index: 138</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0.27872469635627528</v>
      </c>
      <c r="E82" s="104">
        <f>RANK('Data - Overview'!$D82,'Data - Overview'!$D$74:$D$83)</f>
        <v>6</v>
      </c>
      <c r="F82" s="84">
        <f>INDEX('Data - Knowledge'!$G:$G,MATCH('Data - Overview'!$A82,'Data - Knowledge'!$A:$A,0))</f>
        <v>0.30211903600322926</v>
      </c>
      <c r="G82" s="75">
        <f>INDEX('Data - Knowledge'!$J:$J,MATCH('Data - Overview'!$A82,'Data - Knowledge'!$A:$A,0))</f>
        <v>92.256582055721921</v>
      </c>
      <c r="H82" s="75">
        <f>RANK('Data - Overview'!$G82,'Data - Overview'!$G$74:$G$83)</f>
        <v>10</v>
      </c>
      <c r="I82" s="75">
        <f>'Data - Overview'!$G82-100</f>
        <v>-7.7434179442780788</v>
      </c>
      <c r="J82" s="75" t="str">
        <f t="shared" si="0"/>
        <v>below</v>
      </c>
      <c r="K82" s="72" t="str">
        <f>"" &amp;TEXT('Data - Overview'!$C82,"0")&amp;" "</f>
        <v xml:space="preserve">&gt; 3 units per day (Women) </v>
      </c>
      <c r="L82" s="72" t="str">
        <f>"Index: "&amp;TEXT('Data - Overview'!$G82,"0")&amp;""</f>
        <v>Index: 92</v>
      </c>
      <c r="M82" s="72" t="str">
        <f>'Data - Overview'!$K82&amp;CHAR(10)&amp;'Data - Overview'!$L82</f>
        <v>&gt; 3 units per day (Women) 
Index: 92</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0.412757085020243</v>
      </c>
      <c r="E83" s="110">
        <f>RANK('Data - Overview'!$D83,'Data - Overview'!$D$74:$D$83)</f>
        <v>4</v>
      </c>
      <c r="F83" s="111">
        <f>INDEX('Data - Knowledge'!$G:$G,MATCH('Data - Overview'!$A83,'Data - Knowledge'!$A:$A,0))</f>
        <v>0.42035953281178312</v>
      </c>
      <c r="G83" s="112">
        <f>INDEX('Data - Knowledge'!$J:$J,MATCH('Data - Overview'!$A83,'Data - Knowledge'!$A:$A,0))</f>
        <v>98.191441564156435</v>
      </c>
      <c r="H83" s="112">
        <f>RANK('Data - Overview'!$G83,'Data - Overview'!$G$74:$G$83)</f>
        <v>9</v>
      </c>
      <c r="I83" s="112">
        <f>'Data - Overview'!$G83-100</f>
        <v>-1.8085584358435653</v>
      </c>
      <c r="J83" s="112" t="str">
        <f t="shared" si="0"/>
        <v>below</v>
      </c>
      <c r="K83" s="108" t="str">
        <f>"" &amp;TEXT('Data - Overview'!$C83,"0")&amp;" "</f>
        <v xml:space="preserve">&gt; 4 units per day (Men) </v>
      </c>
      <c r="L83" s="108" t="str">
        <f>"Index: "&amp;TEXT('Data - Overview'!$G83,"0")&amp;""</f>
        <v>Index: 98</v>
      </c>
      <c r="M83" s="108" t="str">
        <f>'Data - Overview'!$K83&amp;CHAR(10)&amp;'Data - Overview'!$L83</f>
        <v>&gt; 4 units per day (Men) 
Index: 98</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0.43665182186234819</v>
      </c>
      <c r="B89" s="62">
        <f>D75</f>
        <v>0.45097165991902832</v>
      </c>
      <c r="C89" s="62">
        <f>D76</f>
        <v>0.17860323886639679</v>
      </c>
      <c r="D89" s="62">
        <f>D82</f>
        <v>0.27872469635627528</v>
      </c>
      <c r="E89" s="62">
        <f>D83</f>
        <v>0.412757085020243</v>
      </c>
      <c r="F89" s="68"/>
      <c r="G89" s="69"/>
      <c r="H89" s="68"/>
      <c r="I89" s="70"/>
      <c r="J89" s="70"/>
    </row>
    <row r="90" spans="1:14" ht="15" thickBot="1">
      <c r="A90" s="113">
        <f>1-A89</f>
        <v>0.56334817813765181</v>
      </c>
      <c r="B90" s="113">
        <f>1-B89</f>
        <v>0.54902834008097168</v>
      </c>
      <c r="C90" s="113">
        <f>1-C89</f>
        <v>0.82139676113360327</v>
      </c>
      <c r="D90" s="113">
        <f>1-D89</f>
        <v>0.72127530364372472</v>
      </c>
      <c r="E90" s="113">
        <f>1-E89</f>
        <v>0.587242914979757</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5.7607287449392718E-2</v>
      </c>
      <c r="F96" s="63">
        <f>RANK('Data - Overview'!$E96,'Data - Overview'!$E$96:$E$103)</f>
        <v>8</v>
      </c>
      <c r="G96" s="62">
        <f>INDEX('Data - Knowledge'!$G:$G,MATCH('Data - Overview'!$A96,'Data - Knowledge'!$A:$A,0))</f>
        <v>5.268175271084162E-2</v>
      </c>
      <c r="H96" s="64">
        <f>INDEX('Data - Knowledge'!$J:$J,MATCH('Data - Overview'!$A96,'Data - Knowledge'!$A:$A,0))</f>
        <v>109.34960301261474</v>
      </c>
      <c r="I96" s="64">
        <f>RANK('Data - Overview'!$H96,'Data - Overview'!$H$96:$H$103)</f>
        <v>2</v>
      </c>
      <c r="J96" s="64">
        <f>'Data - Overview'!$H96-100</f>
        <v>9.349603012614736</v>
      </c>
      <c r="K96" s="61" t="str">
        <f>"" &amp;TEXT('Data - Overview'!$B96,"0")&amp;" "</f>
        <v xml:space="preserve">Age 0-4 </v>
      </c>
      <c r="L96" s="61" t="str">
        <f>"Index: "&amp;TEXT('Data - Overview'!$H96,"0")&amp;""</f>
        <v>Index: 109</v>
      </c>
      <c r="M96" s="61" t="str">
        <f>'Data - Overview'!$K96&amp;CHAR(10)&amp;'Data - Overview'!$L96</f>
        <v>Age 0-4 
Index: 109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0.15891497975708499</v>
      </c>
      <c r="F97" s="69">
        <f>RANK('Data - Overview'!$E97,'Data - Overview'!$E$96:$E$103)</f>
        <v>3</v>
      </c>
      <c r="G97" s="68">
        <f>INDEX('Data - Knowledge'!$G:$G,MATCH('Data - Overview'!$A97,'Data - Knowledge'!$A:$A,0))</f>
        <v>0.15599186602315032</v>
      </c>
      <c r="H97" s="70">
        <f>INDEX('Data - Knowledge'!$J:$J,MATCH('Data - Overview'!$A97,'Data - Knowledge'!$A:$A,0))</f>
        <v>101.87388856127977</v>
      </c>
      <c r="I97" s="70">
        <f>RANK('Data - Overview'!$H97,'Data - Overview'!$H$96:$H$103)</f>
        <v>3</v>
      </c>
      <c r="J97" s="70">
        <f>'Data - Overview'!$H97-100</f>
        <v>1.8738885612797702</v>
      </c>
      <c r="K97" s="1" t="str">
        <f>"" &amp;TEXT('Data - Overview'!$B97,"0")&amp;" "</f>
        <v xml:space="preserve">Age 5-17 </v>
      </c>
      <c r="L97" s="1" t="str">
        <f>"Index: "&amp;TEXT('Data - Overview'!$H97,"0")&amp;""</f>
        <v>Index: 102</v>
      </c>
      <c r="M97" s="1" t="str">
        <f>'Data - Overview'!$K97&amp;CHAR(10)&amp;'Data - Overview'!$L97</f>
        <v>Age 5-17 
Index: 102</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7.2684210526315796E-2</v>
      </c>
      <c r="F98" s="85">
        <f>RANK('Data - Overview'!$E98,'Data - Overview'!$E$96:$E$103)</f>
        <v>7</v>
      </c>
      <c r="G98" s="84">
        <f>INDEX('Data - Knowledge'!$G:$G,MATCH('Data - Overview'!$A98,'Data - Knowledge'!$A:$A,0))</f>
        <v>7.2341385999454069E-2</v>
      </c>
      <c r="H98" s="75">
        <f>INDEX('Data - Knowledge'!$J:$J,MATCH('Data - Overview'!$A98,'Data - Knowledge'!$A:$A,0))</f>
        <v>100.47389820104402</v>
      </c>
      <c r="I98" s="75">
        <f>RANK('Data - Overview'!$H98,'Data - Overview'!$H$96:$H$103)</f>
        <v>4</v>
      </c>
      <c r="J98" s="75">
        <f>'Data - Overview'!$H98-100</f>
        <v>0.47389820104402247</v>
      </c>
      <c r="K98" s="72" t="str">
        <f>"" &amp;TEXT('Data - Overview'!$B98,"0")&amp;" "</f>
        <v xml:space="preserve">Age 18-24 </v>
      </c>
      <c r="L98" s="72" t="str">
        <f>"Index: "&amp;TEXT('Data - Overview'!$H98,"0")&amp;""</f>
        <v>Index: 100</v>
      </c>
      <c r="M98" s="72" t="str">
        <f>'Data - Overview'!$K98&amp;CHAR(10)&amp;'Data - Overview'!$L98</f>
        <v>Age 18-24 
Index: 100</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0.13093522267206475</v>
      </c>
      <c r="F99" s="69">
        <f>RANK('Data - Overview'!$E99,'Data - Overview'!$E$96:$E$103)</f>
        <v>4</v>
      </c>
      <c r="G99" s="68">
        <f>INDEX('Data - Knowledge'!$G:$G,MATCH('Data - Overview'!$A99,'Data - Knowledge'!$A:$A,0))</f>
        <v>0.11770483043809059</v>
      </c>
      <c r="H99" s="70">
        <f>INDEX('Data - Knowledge'!$J:$J,MATCH('Data - Overview'!$A99,'Data - Knowledge'!$A:$A,0))</f>
        <v>111.24031374475575</v>
      </c>
      <c r="I99" s="70">
        <f>RANK('Data - Overview'!$H99,'Data - Overview'!$H$96:$H$103)</f>
        <v>1</v>
      </c>
      <c r="J99" s="70">
        <f>'Data - Overview'!$H99-100</f>
        <v>11.240313744755753</v>
      </c>
      <c r="K99" s="1" t="str">
        <f>"" &amp;TEXT('Data - Overview'!$B99,"0")&amp;" "</f>
        <v xml:space="preserve">Age 25-34 </v>
      </c>
      <c r="L99" s="1" t="str">
        <f>"Index: "&amp;TEXT('Data - Overview'!$H99,"0")&amp;""</f>
        <v>Index: 111</v>
      </c>
      <c r="M99" s="1" t="str">
        <f>'Data - Overview'!$K99&amp;CHAR(10)&amp;'Data - Overview'!$L99</f>
        <v>Age 25-34 
Index: 111</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0.18363157894736842</v>
      </c>
      <c r="F100" s="85">
        <f>RANK('Data - Overview'!$E100,'Data - Overview'!$E$96:$E$103)</f>
        <v>2</v>
      </c>
      <c r="G100" s="84">
        <f>INDEX('Data - Knowledge'!$G:$G,MATCH('Data - Overview'!$A100,'Data - Knowledge'!$A:$A,0))</f>
        <v>0.18513943338037742</v>
      </c>
      <c r="H100" s="75">
        <f>INDEX('Data - Knowledge'!$J:$J,MATCH('Data - Overview'!$A100,'Data - Knowledge'!$A:$A,0))</f>
        <v>99.185557390190866</v>
      </c>
      <c r="I100" s="75">
        <f>RANK('Data - Overview'!$H100,'Data - Overview'!$H$96:$H$103)</f>
        <v>5</v>
      </c>
      <c r="J100" s="75">
        <f>'Data - Overview'!$H100-100</f>
        <v>-0.81444260980913441</v>
      </c>
      <c r="K100" s="72" t="str">
        <f>"" &amp;TEXT('Data - Overview'!$B100,"0")&amp;" "</f>
        <v xml:space="preserve">Age 35-49 </v>
      </c>
      <c r="L100" s="72" t="str">
        <f>"Index: "&amp;TEXT('Data - Overview'!$H100,"0")&amp;""</f>
        <v>Index: 99</v>
      </c>
      <c r="M100" s="72" t="str">
        <f>'Data - Overview'!$K100&amp;CHAR(10)&amp;'Data - Overview'!$L100</f>
        <v>Age 35-49 
Index: 99</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0.19802024291497974</v>
      </c>
      <c r="F101" s="69">
        <f>RANK('Data - Overview'!$E101,'Data - Overview'!$E$96:$E$103)</f>
        <v>1</v>
      </c>
      <c r="G101" s="68">
        <f>INDEX('Data - Knowledge'!$G:$G,MATCH('Data - Overview'!$A101,'Data - Knowledge'!$A:$A,0))</f>
        <v>0.20978183169840689</v>
      </c>
      <c r="H101" s="70">
        <f>INDEX('Data - Knowledge'!$J:$J,MATCH('Data - Overview'!$A101,'Data - Knowledge'!$A:$A,0))</f>
        <v>94.39341877787767</v>
      </c>
      <c r="I101" s="70">
        <f>RANK('Data - Overview'!$H101,'Data - Overview'!$H$96:$H$103)</f>
        <v>7</v>
      </c>
      <c r="J101" s="70">
        <f>'Data - Overview'!$H101-100</f>
        <v>-5.6065812221223297</v>
      </c>
      <c r="K101" s="1" t="str">
        <f>"" &amp;TEXT('Data - Overview'!$B101,"0")&amp;" "</f>
        <v xml:space="preserve">Age 50-64 </v>
      </c>
      <c r="L101" s="1" t="str">
        <f>"Index: "&amp;TEXT('Data - Overview'!$H101,"0")&amp;""</f>
        <v>Index: 94</v>
      </c>
      <c r="M101" s="1" t="str">
        <f>'Data - Overview'!$K101&amp;CHAR(10)&amp;'Data - Overview'!$L101</f>
        <v>Age 50-64 
Index: 94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0.10577732793522267</v>
      </c>
      <c r="F102" s="85">
        <f>RANK('Data - Overview'!$E102,'Data - Overview'!$E$96:$E$103)</f>
        <v>5</v>
      </c>
      <c r="G102" s="84">
        <f>INDEX('Data - Knowledge'!$G:$G,MATCH('Data - Overview'!$A102,'Data - Knowledge'!$A:$A,0))</f>
        <v>0.11245917039824832</v>
      </c>
      <c r="H102" s="75">
        <f>INDEX('Data - Knowledge'!$J:$J,MATCH('Data - Overview'!$A102,'Data - Knowledge'!$A:$A,0))</f>
        <v>94.058428103850105</v>
      </c>
      <c r="I102" s="75">
        <f>RANK('Data - Overview'!$H102,'Data - Overview'!$H$96:$H$103)</f>
        <v>8</v>
      </c>
      <c r="J102" s="75">
        <f>'Data - Overview'!$H102-100</f>
        <v>-5.9415718961498953</v>
      </c>
      <c r="K102" s="72" t="str">
        <f>"" &amp;TEXT('Data - Overview'!$B102,"0")&amp;" "</f>
        <v xml:space="preserve">Aged 65-74 </v>
      </c>
      <c r="L102" s="72" t="str">
        <f>"Index: "&amp;TEXT('Data - Overview'!$H102,"0")&amp;""</f>
        <v>Index: 94</v>
      </c>
      <c r="M102" s="72" t="str">
        <f>'Data - Overview'!$K102&amp;CHAR(10)&amp;'Data - Overview'!$L102</f>
        <v>Aged 65-74 
Index: 94</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9.2380566801619449E-2</v>
      </c>
      <c r="F103" s="115">
        <f>RANK('Data - Overview'!$E103,'Data - Overview'!$E$96:$E$103)</f>
        <v>6</v>
      </c>
      <c r="G103" s="111">
        <f>INDEX('Data - Knowledge'!$G:$G,MATCH('Data - Overview'!$A103,'Data - Knowledge'!$A:$A,0))</f>
        <v>9.4001954361449411E-2</v>
      </c>
      <c r="H103" s="112">
        <f>INDEX('Data - Knowledge'!$J:$J,MATCH('Data - Overview'!$A103,'Data - Knowledge'!$A:$A,0))</f>
        <v>98.275155478581297</v>
      </c>
      <c r="I103" s="112">
        <f>RANK('Data - Overview'!$H103,'Data - Overview'!$H$96:$H$103)</f>
        <v>6</v>
      </c>
      <c r="J103" s="112">
        <f>'Data - Overview'!$H103-100</f>
        <v>-1.7248445214187029</v>
      </c>
      <c r="K103" s="108" t="str">
        <f>"" &amp;TEXT('Data - Overview'!$B103,"0")&amp;" "</f>
        <v xml:space="preserve">Aged 75 plus </v>
      </c>
      <c r="L103" s="108" t="str">
        <f>"Index: "&amp;TEXT('Data - Overview'!$H103,"0")&amp;""</f>
        <v>Index: 98</v>
      </c>
      <c r="M103" s="108" t="str">
        <f>'Data - Overview'!$K103&amp;CHAR(10)&amp;'Data - Overview'!$L103</f>
        <v>Aged 75 plus 
Index: 98</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41.917692307692306</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0.26374089068825912</v>
      </c>
      <c r="E115" s="63">
        <f>RANK('Data - Overview'!$D115,'Data - Overview'!$D$115:$D$119)</f>
        <v>2</v>
      </c>
      <c r="F115" s="62">
        <f>INDEX('Data - Knowledge'!$G:$G,MATCH('Data - Overview'!$A115,'Data - Knowledge'!$A:$A,0))</f>
        <v>0.30298150180916372</v>
      </c>
      <c r="G115" s="64">
        <f>INDEX('Data - Knowledge'!$J:$J,MATCH('Data - Overview'!$A115,'Data - Knowledge'!$A:$A,0))</f>
        <v>87.048512570374442</v>
      </c>
      <c r="H115" s="64">
        <f>RANK('Data - Overview'!$G115,'Data - Overview'!$G$115:$G$119)</f>
        <v>5</v>
      </c>
      <c r="I115" s="64">
        <f>'Data - Overview'!$G115-100</f>
        <v>-12.951487429625558</v>
      </c>
      <c r="J115" s="61" t="str">
        <f>"" &amp;TEXT('Data - Overview'!$B115,"0")&amp;" "</f>
        <v xml:space="preserve">Couple, no children </v>
      </c>
      <c r="K115" s="61" t="str">
        <f>"Index: "&amp;TEXT('Data - Overview'!$G115,"0")&amp;""</f>
        <v>Index: 87</v>
      </c>
      <c r="L115" s="61" t="str">
        <f>'Data - Overview'!$J115&amp;CHAR(10)&amp;'Data - Overview'!$K115</f>
        <v>Couple, no children 
Index: 87</v>
      </c>
      <c r="M115" s="61">
        <v>1</v>
      </c>
    </row>
    <row r="116" spans="1:13">
      <c r="A116" s="86" t="s">
        <v>159</v>
      </c>
      <c r="B116" s="1" t="str">
        <f>INDEX('Data - Knowledge'!$D:$D,MATCH('Data - Overview'!$A116,'Data - Knowledge'!$A:$A,0))</f>
        <v>Couple with children</v>
      </c>
      <c r="C116" s="1" t="s">
        <v>160</v>
      </c>
      <c r="D116" s="68">
        <f>INDEX('Data - Knowledge'!$E:$E,MATCH('Data - Overview'!$A116,'Data - Knowledge'!$A:$A,0))</f>
        <v>0.17579757085020239</v>
      </c>
      <c r="E116" s="69">
        <f>RANK('Data - Overview'!$D116,'Data - Overview'!$D$115:$D$119)</f>
        <v>4</v>
      </c>
      <c r="F116" s="68">
        <f>INDEX('Data - Knowledge'!$G:$G,MATCH('Data - Overview'!$A116,'Data - Knowledge'!$A:$A,0))</f>
        <v>0.18888569744277756</v>
      </c>
      <c r="G116" s="70">
        <f>INDEX('Data - Knowledge'!$J:$J,MATCH('Data - Overview'!$A116,'Data - Knowledge'!$A:$A,0))</f>
        <v>93.070874730184286</v>
      </c>
      <c r="H116" s="70">
        <f>RANK('Data - Overview'!$G116,'Data - Overview'!$G$115:$G$119)</f>
        <v>4</v>
      </c>
      <c r="I116" s="70">
        <f>'Data - Overview'!$G116-100</f>
        <v>-6.9291252698157138</v>
      </c>
      <c r="J116" s="1" t="str">
        <f>"" &amp;TEXT('Data - Overview'!$B116,"0")&amp;" "</f>
        <v xml:space="preserve">Couple with children </v>
      </c>
      <c r="K116" s="1" t="str">
        <f>"Index: "&amp;TEXT('Data - Overview'!$G116,"0")&amp;""</f>
        <v>Index: 93</v>
      </c>
      <c r="L116" s="1" t="str">
        <f>'Data - Overview'!$J116&amp;CHAR(10)&amp;'Data - Overview'!$K116</f>
        <v>Couple with children 
Index: 93</v>
      </c>
      <c r="M116" s="1">
        <v>2</v>
      </c>
    </row>
    <row r="117" spans="1:13">
      <c r="A117" s="56" t="s">
        <v>161</v>
      </c>
      <c r="B117" s="72" t="str">
        <f>INDEX('Data - Knowledge'!$D:$D,MATCH('Data - Overview'!$A117,'Data - Knowledge'!$A:$A,0))</f>
        <v>Single parent</v>
      </c>
      <c r="C117" s="72" t="s">
        <v>162</v>
      </c>
      <c r="D117" s="84">
        <f>INDEX('Data - Knowledge'!$E:$E,MATCH('Data - Overview'!$A117,'Data - Knowledge'!$A:$A,0))</f>
        <v>3.9004048582995943E-2</v>
      </c>
      <c r="E117" s="85">
        <f>RANK('Data - Overview'!$D117,'Data - Overview'!$D$115:$D$119)</f>
        <v>5</v>
      </c>
      <c r="F117" s="84">
        <f>INDEX('Data - Knowledge'!$G:$G,MATCH('Data - Overview'!$A117,'Data - Knowledge'!$A:$A,0))</f>
        <v>3.043571225294606E-2</v>
      </c>
      <c r="G117" s="75">
        <f>INDEX('Data - Knowledge'!$J:$J,MATCH('Data - Overview'!$A117,'Data - Knowledge'!$A:$A,0))</f>
        <v>128.15224516134168</v>
      </c>
      <c r="H117" s="75">
        <f>RANK('Data - Overview'!$G117,'Data - Overview'!$G$115:$G$119)</f>
        <v>1</v>
      </c>
      <c r="I117" s="75">
        <f>'Data - Overview'!$G117-100</f>
        <v>28.152245161341682</v>
      </c>
      <c r="J117" s="72" t="str">
        <f>"" &amp;TEXT('Data - Overview'!$B117,"0")&amp;" "</f>
        <v xml:space="preserve">Single parent </v>
      </c>
      <c r="K117" s="72" t="str">
        <f>"Index: "&amp;TEXT('Data - Overview'!$G117,"0")&amp;""</f>
        <v>Index: 128</v>
      </c>
      <c r="L117" s="72" t="str">
        <f>'Data - Overview'!$J117&amp;CHAR(10)&amp;'Data - Overview'!$K117</f>
        <v>Single parent 
Index: 128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0.19169230769230766</v>
      </c>
      <c r="E118" s="69">
        <f>RANK('Data - Overview'!$D118,'Data - Overview'!$D$115:$D$119)</f>
        <v>3</v>
      </c>
      <c r="F118" s="68">
        <f>INDEX('Data - Knowledge'!$G:$G,MATCH('Data - Overview'!$A118,'Data - Knowledge'!$A:$A,0))</f>
        <v>0.16054127681076091</v>
      </c>
      <c r="G118" s="70">
        <f>INDEX('Data - Knowledge'!$J:$J,MATCH('Data - Overview'!$A118,'Data - Knowledge'!$A:$A,0))</f>
        <v>119.40375179541284</v>
      </c>
      <c r="H118" s="70">
        <f>RANK('Data - Overview'!$G118,'Data - Overview'!$G$115:$G$119)</f>
        <v>2</v>
      </c>
      <c r="I118" s="70">
        <f>'Data - Overview'!$G118-100</f>
        <v>19.403751795412845</v>
      </c>
      <c r="J118" s="1" t="str">
        <f>"" &amp;TEXT('Data - Overview'!$B118,"0")&amp;" "</f>
        <v xml:space="preserve">Single person, no children </v>
      </c>
      <c r="K118" s="1" t="str">
        <f>"Index: "&amp;TEXT('Data - Overview'!$G118,"0")&amp;""</f>
        <v>Index: 119</v>
      </c>
      <c r="L118" s="1" t="str">
        <f>'Data - Overview'!$J118&amp;CHAR(10)&amp;'Data - Overview'!$K118</f>
        <v>Single person, no children 
Index: 119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0.32995141700404867</v>
      </c>
      <c r="E119" s="89">
        <f>RANK('Data - Overview'!$D119,'Data - Overview'!$D$115:$D$119)</f>
        <v>1</v>
      </c>
      <c r="F119" s="88">
        <f>INDEX('Data - Knowledge'!$G:$G,MATCH('Data - Overview'!$A119,'Data - Knowledge'!$A:$A,0))</f>
        <v>0.31733822940079798</v>
      </c>
      <c r="G119" s="80">
        <f>INDEX('Data - Knowledge'!$J:$J,MATCH('Data - Overview'!$A119,'Data - Knowledge'!$A:$A,0))</f>
        <v>103.97468266810054</v>
      </c>
      <c r="H119" s="80">
        <f>RANK('Data - Overview'!$G119,'Data - Overview'!$G$115:$G$119)</f>
        <v>3</v>
      </c>
      <c r="I119" s="80">
        <f>'Data - Overview'!$G119-100</f>
        <v>3.9746826681005416</v>
      </c>
      <c r="J119" s="57" t="str">
        <f>"" &amp;TEXT('Data - Overview'!$B119,"0")&amp;" "</f>
        <v xml:space="preserve">Other: two or more adults, may include a couple, may have children </v>
      </c>
      <c r="K119" s="57" t="str">
        <f>"Index: "&amp;TEXT('Data - Overview'!$G119,"0")&amp;""</f>
        <v>Index: 104</v>
      </c>
      <c r="L119" s="57" t="str">
        <f>'Data - Overview'!$J119&amp;CHAR(10)&amp;'Data - Overview'!$K119</f>
        <v>Other: two or more adults, may include a couple, may have children 
Index: 104</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28.152245161341682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0.7068259109311742</v>
      </c>
      <c r="E128" s="63">
        <f>RANK('Data - Overview'!$D128,'Data - Overview'!$D$128:$D$131)</f>
        <v>1</v>
      </c>
      <c r="F128" s="62">
        <f>INDEX('Data - Knowledge'!$G:$G,MATCH('Data - Overview'!$A128,'Data - Knowledge'!$A:$A,0))</f>
        <v>0.72502948385110844</v>
      </c>
      <c r="G128" s="64">
        <f>INDEX('Data - Knowledge'!$J:$J,MATCH('Data - Overview'!$A128,'Data - Knowledge'!$A:$A,0))</f>
        <v>97.489264460909496</v>
      </c>
      <c r="H128" s="64">
        <f>RANK('Data - Overview'!$G128,'Data - Overview'!$G$128:$G$131)</f>
        <v>4</v>
      </c>
      <c r="I128" s="64">
        <f>'Data - Overview'!$G128 - 100</f>
        <v>-2.5107355390905042</v>
      </c>
      <c r="J128" s="61" t="str">
        <f>"" &amp;TEXT('Data - Overview'!$C128,"0")&amp;" "</f>
        <v xml:space="preserve">0 </v>
      </c>
      <c r="K128" s="61" t="str">
        <f>"Index: "&amp;TEXT('Data - Overview'!$G128,"0")&amp;""</f>
        <v>Index: 97</v>
      </c>
      <c r="L128" s="61" t="str">
        <f>'Data - Overview'!$J128&amp;CHAR(10)&amp;'Data - Overview'!$K128</f>
        <v>0 
Index: 97</v>
      </c>
      <c r="M128" s="61">
        <v>1</v>
      </c>
    </row>
    <row r="129" spans="1:13">
      <c r="A129" s="86" t="s">
        <v>170</v>
      </c>
      <c r="B129" s="1" t="str">
        <f>INDEX('Data - Knowledge'!$D:$D,MATCH('Data - Overview'!$A129,'Data - Knowledge'!$A:$A,0))</f>
        <v>Children at home : 1</v>
      </c>
      <c r="C129" s="1">
        <v>1</v>
      </c>
      <c r="D129" s="68">
        <f>INDEX('Data - Knowledge'!$E:$E,MATCH('Data - Overview'!$A129,'Data - Knowledge'!$A:$A,0))</f>
        <v>0.13468825910931173</v>
      </c>
      <c r="E129" s="69">
        <f>RANK('Data - Overview'!$D129,'Data - Overview'!$D$128:$D$131)</f>
        <v>2</v>
      </c>
      <c r="F129" s="68">
        <f>INDEX('Data - Knowledge'!$G:$G,MATCH('Data - Overview'!$A129,'Data - Knowledge'!$A:$A,0))</f>
        <v>0.12684393857555221</v>
      </c>
      <c r="G129" s="70">
        <f>INDEX('Data - Knowledge'!$J:$J,MATCH('Data - Overview'!$A129,'Data - Knowledge'!$A:$A,0))</f>
        <v>106.18422970924006</v>
      </c>
      <c r="H129" s="70">
        <f>RANK('Data - Overview'!$G129,'Data - Overview'!$G$128:$G$131)</f>
        <v>2</v>
      </c>
      <c r="I129" s="70">
        <f>'Data - Overview'!$G129 - 100</f>
        <v>6.1842297092400571</v>
      </c>
      <c r="J129" s="1" t="str">
        <f>"" &amp;TEXT('Data - Overview'!$C129,"0")&amp;" "</f>
        <v xml:space="preserve">1 </v>
      </c>
      <c r="K129" s="1" t="str">
        <f>"Index: "&amp;TEXT('Data - Overview'!$G129,"0")&amp;""</f>
        <v>Index: 106</v>
      </c>
      <c r="L129" s="1" t="str">
        <f>'Data - Overview'!$J129&amp;CHAR(10)&amp;'Data - Overview'!$K129</f>
        <v>1 
Index: 106</v>
      </c>
      <c r="M129" s="1">
        <v>2</v>
      </c>
    </row>
    <row r="130" spans="1:13">
      <c r="A130" s="56" t="s">
        <v>171</v>
      </c>
      <c r="B130" s="72" t="str">
        <f>INDEX('Data - Knowledge'!$D:$D,MATCH('Data - Overview'!$A130,'Data - Knowledge'!$A:$A,0))</f>
        <v>Children at home : 2</v>
      </c>
      <c r="C130" s="72">
        <v>2</v>
      </c>
      <c r="D130" s="84">
        <f>INDEX('Data - Knowledge'!$E:$E,MATCH('Data - Overview'!$A130,'Data - Knowledge'!$A:$A,0))</f>
        <v>0.1105910931174089</v>
      </c>
      <c r="E130" s="85">
        <f>RANK('Data - Overview'!$D130,'Data - Overview'!$D$128:$D$131)</f>
        <v>3</v>
      </c>
      <c r="F130" s="84">
        <f>INDEX('Data - Knowledge'!$G:$G,MATCH('Data - Overview'!$A130,'Data - Knowledge'!$A:$A,0))</f>
        <v>0.10787175846067174</v>
      </c>
      <c r="G130" s="75">
        <f>INDEX('Data - Knowledge'!$J:$J,MATCH('Data - Overview'!$A130,'Data - Knowledge'!$A:$A,0))</f>
        <v>102.52089582624964</v>
      </c>
      <c r="H130" s="75">
        <f>RANK('Data - Overview'!$G130,'Data - Overview'!$G$128:$G$131)</f>
        <v>3</v>
      </c>
      <c r="I130" s="75">
        <f>'Data - Overview'!$G130 - 100</f>
        <v>2.5208958262496424</v>
      </c>
      <c r="J130" s="72" t="str">
        <f>"" &amp;TEXT('Data - Overview'!$C130,"0")&amp;" "</f>
        <v xml:space="preserve">2 </v>
      </c>
      <c r="K130" s="72" t="str">
        <f>"Index: "&amp;TEXT('Data - Overview'!$G130,"0")&amp;""</f>
        <v>Index: 103</v>
      </c>
      <c r="L130" s="72" t="str">
        <f>'Data - Overview'!$J130&amp;CHAR(10)&amp;'Data - Overview'!$K130</f>
        <v>2 
Index: 103</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4.8137651821862353E-2</v>
      </c>
      <c r="E131" s="115">
        <f>RANK('Data - Overview'!$D131,'Data - Overview'!$D$128:$D$131)</f>
        <v>4</v>
      </c>
      <c r="F131" s="111">
        <f>INDEX('Data - Knowledge'!$G:$G,MATCH('Data - Overview'!$A131,'Data - Knowledge'!$A:$A,0))</f>
        <v>4.0459208149658213E-2</v>
      </c>
      <c r="G131" s="112">
        <f>INDEX('Data - Knowledge'!$J:$J,MATCH('Data - Overview'!$A131,'Data - Knowledge'!$A:$A,0))</f>
        <v>118.9782351740589</v>
      </c>
      <c r="H131" s="112">
        <f>RANK('Data - Overview'!$G131,'Data - Overview'!$G$128:$G$131)</f>
        <v>1</v>
      </c>
      <c r="I131" s="112">
        <f>'Data - Overview'!$G131 - 100</f>
        <v>18.978235174058895</v>
      </c>
      <c r="J131" s="108" t="str">
        <f>"" &amp;TEXT('Data - Overview'!$C131,"0")&amp;" "</f>
        <v xml:space="preserve">3+ </v>
      </c>
      <c r="K131" s="108" t="str">
        <f>"Index: "&amp;TEXT('Data - Overview'!$G131,"0")&amp;""</f>
        <v>Index: 119</v>
      </c>
      <c r="L131" s="108" t="str">
        <f>'Data - Overview'!$J131&amp;CHAR(10)&amp;'Data - Overview'!$K131</f>
        <v>3+ 
Index: 119</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0.21567611336032388</v>
      </c>
      <c r="E137" s="63">
        <f>RANK('Data - Overview'!$D137,'Data - Overview'!$D$137:$D$140)</f>
        <v>3</v>
      </c>
      <c r="F137" s="62">
        <f>INDEX('Data - Knowledge'!$G:$G,MATCH('Data - Overview'!$A137,'Data - Knowledge'!$A:$A,0))</f>
        <v>0.18364006353852674</v>
      </c>
      <c r="G137" s="64">
        <f>INDEX('Data - Knowledge'!$J:$J,MATCH('Data - Overview'!$A137,'Data - Knowledge'!$A:$A,0))</f>
        <v>117.44502218334081</v>
      </c>
      <c r="H137" s="64">
        <f>RANK('Data - Overview'!$G137,'Data - Overview'!$G$137:$G$140)</f>
        <v>1</v>
      </c>
      <c r="I137" s="61">
        <v>1</v>
      </c>
      <c r="J137" s="61" t="str">
        <f>"" &amp;TEXT('Data - Overview'!$C137,"0")&amp;" "</f>
        <v xml:space="preserve">1 person </v>
      </c>
      <c r="K137" s="61" t="str">
        <f>"Index: "&amp;TEXT('Data - Overview'!$G137,"0")&amp;""</f>
        <v>Index: 117</v>
      </c>
      <c r="L137" s="61" t="str">
        <f>'Data - Overview'!$J137&amp;CHAR(10)&amp;'Data - Overview'!$K137</f>
        <v>1 person 
Index: 117</v>
      </c>
    </row>
    <row r="138" spans="1:13">
      <c r="A138" s="1" t="s">
        <v>177</v>
      </c>
      <c r="B138" s="1" t="str">
        <f>INDEX('Data - Knowledge'!$D:$D,MATCH('Data - Overview'!$A138,'Data - Knowledge'!$A:$A,0))</f>
        <v>Household size : 2 persons</v>
      </c>
      <c r="C138" s="1" t="s">
        <v>178</v>
      </c>
      <c r="D138" s="68">
        <f>INDEX('Data - Knowledge'!$E:$E,MATCH('Data - Overview'!$A138,'Data - Knowledge'!$A:$A,0))</f>
        <v>0.36725910931174094</v>
      </c>
      <c r="E138" s="69">
        <f>RANK('Data - Overview'!$D138,'Data - Overview'!$D$137:$D$140)</f>
        <v>1</v>
      </c>
      <c r="F138" s="68">
        <f>INDEX('Data - Knowledge'!$G:$G,MATCH('Data - Overview'!$A138,'Data - Knowledge'!$A:$A,0))</f>
        <v>0.38787418326276724</v>
      </c>
      <c r="G138" s="70">
        <f>INDEX('Data - Knowledge'!$J:$J,MATCH('Data - Overview'!$A138,'Data - Knowledge'!$A:$A,0))</f>
        <v>94.685113152514063</v>
      </c>
      <c r="H138" s="70">
        <f>RANK('Data - Overview'!$G138,'Data - Overview'!$G$137:$G$140)</f>
        <v>4</v>
      </c>
      <c r="I138" s="1">
        <v>2</v>
      </c>
      <c r="J138" s="1" t="str">
        <f>"" &amp;TEXT('Data - Overview'!$C138,"0")&amp;" "</f>
        <v xml:space="preserve">2 people </v>
      </c>
      <c r="K138" s="1" t="str">
        <f>"Index: "&amp;TEXT('Data - Overview'!$G138,"0")&amp;""</f>
        <v>Index: 95</v>
      </c>
      <c r="L138" s="1" t="str">
        <f>'Data - Overview'!$J138&amp;CHAR(10)&amp;'Data - Overview'!$K138</f>
        <v>2 people 
Index: 95</v>
      </c>
    </row>
    <row r="139" spans="1:13">
      <c r="A139" s="72" t="s">
        <v>179</v>
      </c>
      <c r="B139" s="72" t="str">
        <f>INDEX('Data - Knowledge'!$D:$D,MATCH('Data - Overview'!$A139,'Data - Knowledge'!$A:$A,0))</f>
        <v>Household size : 3-4 persons</v>
      </c>
      <c r="C139" s="72" t="s">
        <v>180</v>
      </c>
      <c r="D139" s="84">
        <f>INDEX('Data - Knowledge'!$E:$E,MATCH('Data - Overview'!$A139,'Data - Knowledge'!$A:$A,0))</f>
        <v>0.33756275303643729</v>
      </c>
      <c r="E139" s="85">
        <f>RANK('Data - Overview'!$D139,'Data - Overview'!$D$137:$D$140)</f>
        <v>2</v>
      </c>
      <c r="F139" s="84">
        <f>INDEX('Data - Knowledge'!$G:$G,MATCH('Data - Overview'!$A139,'Data - Knowledge'!$A:$A,0))</f>
        <v>0.3470210449590253</v>
      </c>
      <c r="G139" s="75">
        <f>INDEX('Data - Knowledge'!$J:$J,MATCH('Data - Overview'!$A139,'Data - Knowledge'!$A:$A,0))</f>
        <v>97.274432758478724</v>
      </c>
      <c r="H139" s="75">
        <f>RANK('Data - Overview'!$G139,'Data - Overview'!$G$137:$G$140)</f>
        <v>3</v>
      </c>
      <c r="I139" s="72">
        <v>3</v>
      </c>
      <c r="J139" s="72" t="str">
        <f>"" &amp;TEXT('Data - Overview'!$C139,"0")&amp;" "</f>
        <v xml:space="preserve">3-4 people </v>
      </c>
      <c r="K139" s="72" t="str">
        <f>"Index: "&amp;TEXT('Data - Overview'!$G139,"0")&amp;""</f>
        <v>Index: 97</v>
      </c>
      <c r="L139" s="72" t="str">
        <f>'Data - Overview'!$J139&amp;CHAR(10)&amp;'Data - Overview'!$K139</f>
        <v>3-4 people 
Index: 97</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7.944129554655871E-2</v>
      </c>
      <c r="E140" s="115">
        <f>RANK('Data - Overview'!$D140,'Data - Overview'!$D$137:$D$140)</f>
        <v>4</v>
      </c>
      <c r="F140" s="111">
        <f>INDEX('Data - Knowledge'!$G:$G,MATCH('Data - Overview'!$A140,'Data - Knowledge'!$A:$A,0))</f>
        <v>8.1627077053531491E-2</v>
      </c>
      <c r="G140" s="112">
        <f>INDEX('Data - Knowledge'!$J:$J,MATCH('Data - Overview'!$A140,'Data - Knowledge'!$A:$A,0))</f>
        <v>97.322234746272571</v>
      </c>
      <c r="H140" s="112">
        <f>RANK('Data - Overview'!$G140,'Data - Overview'!$G$137:$G$140)</f>
        <v>2</v>
      </c>
      <c r="I140" s="108">
        <v>4</v>
      </c>
      <c r="J140" s="108" t="str">
        <f>"" &amp;TEXT('Data - Overview'!$C140,"0")&amp;" "</f>
        <v xml:space="preserve">5+ people </v>
      </c>
      <c r="K140" s="108" t="str">
        <f>"Index: "&amp;TEXT('Data - Overview'!$G140,"0")&amp;""</f>
        <v>Index: 97</v>
      </c>
      <c r="L140" s="108" t="str">
        <f>'Data - Overview'!$J140&amp;CHAR(10)&amp;'Data - Overview'!$K140</f>
        <v>5+ people 
Index: 97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0.20856275303643723</v>
      </c>
      <c r="E146" s="63">
        <f>RANK('Data - Overview'!$D146,'Data - Overview'!$D$146:$D$151)</f>
        <v>3</v>
      </c>
      <c r="F146" s="62">
        <f>INDEX('Data - Knowledge'!$G:$G,MATCH('Data - Overview'!$A146,'Data - Knowledge'!$A:$A,0))</f>
        <v>0.16121802891177203</v>
      </c>
      <c r="G146" s="64">
        <f>INDEX('Data - Knowledge'!$J:$J,MATCH('Data - Overview'!$A146,'Data - Knowledge'!$A:$A,0))</f>
        <v>129.36689180747584</v>
      </c>
      <c r="H146" s="64">
        <f>RANK('Data - Overview'!$G146,'Data - Overview'!$G$146:$G$151)</f>
        <v>1</v>
      </c>
      <c r="I146" s="64">
        <f xml:space="preserve"> 'Data - Overview'!$G146 - 100</f>
        <v>29.366891807475838</v>
      </c>
      <c r="J146" s="61" t="str">
        <f>"" &amp;TEXT('Data - Overview'!$C146,"0")&amp;" "</f>
        <v xml:space="preserve">&lt;20k </v>
      </c>
      <c r="K146" s="61" t="str">
        <f>"Index: "&amp;TEXT('Data - Overview'!$G146,"0")&amp;""</f>
        <v>Index: 129</v>
      </c>
      <c r="L146" s="61" t="str">
        <f>'Data - Overview'!$J146&amp;CHAR(10)&amp;'Data - Overview'!$K146</f>
        <v>&lt;20k 
Index: 129</v>
      </c>
      <c r="M146" s="61">
        <v>1</v>
      </c>
    </row>
    <row r="147" spans="1:13">
      <c r="A147" s="86" t="s">
        <v>186</v>
      </c>
      <c r="B147" s="1" t="str">
        <f>INDEX('Data - Knowledge'!$D:$D,MATCH('Data - Overview'!$A147,'Data - Knowledge'!$A:$A,0))</f>
        <v>£20,000-£40,000</v>
      </c>
      <c r="C147" s="1" t="s">
        <v>187</v>
      </c>
      <c r="D147" s="68">
        <f>INDEX('Data - Knowledge'!$E:$E,MATCH('Data - Overview'!$A147,'Data - Knowledge'!$A:$A,0))</f>
        <v>0.35334008097165992</v>
      </c>
      <c r="E147" s="69">
        <f>RANK('Data - Overview'!$D147,'Data - Overview'!$D$146:$D$151)</f>
        <v>1</v>
      </c>
      <c r="F147" s="68">
        <f>INDEX('Data - Knowledge'!$G:$G,MATCH('Data - Overview'!$A147,'Data - Knowledge'!$A:$A,0))</f>
        <v>0.31110931065925584</v>
      </c>
      <c r="G147" s="70">
        <f>INDEX('Data - Knowledge'!$J:$J,MATCH('Data - Overview'!$A147,'Data - Knowledge'!$A:$A,0))</f>
        <v>113.57425472831881</v>
      </c>
      <c r="H147" s="70">
        <f>RANK('Data - Overview'!$G147,'Data - Overview'!$G$146:$G$151)</f>
        <v>2</v>
      </c>
      <c r="I147" s="70">
        <f xml:space="preserve"> 'Data - Overview'!$G147 - 100</f>
        <v>13.574254728318806</v>
      </c>
      <c r="J147" s="1" t="str">
        <f>"" &amp;TEXT('Data - Overview'!$C147,"0")&amp;" "</f>
        <v xml:space="preserve">20k - 40k </v>
      </c>
      <c r="K147" s="1" t="str">
        <f>"Index: "&amp;TEXT('Data - Overview'!$G147,"0")&amp;""</f>
        <v>Index: 114</v>
      </c>
      <c r="L147" s="1" t="str">
        <f>'Data - Overview'!$J147&amp;CHAR(10)&amp;'Data - Overview'!$K147</f>
        <v>20k - 40k 
Index: 114</v>
      </c>
      <c r="M147" s="1">
        <v>2</v>
      </c>
    </row>
    <row r="148" spans="1:13">
      <c r="A148" s="56" t="s">
        <v>188</v>
      </c>
      <c r="B148" s="72" t="str">
        <f>INDEX('Data - Knowledge'!$D:$D,MATCH('Data - Overview'!$A148,'Data - Knowledge'!$A:$A,0))</f>
        <v>£40,000-£60,000</v>
      </c>
      <c r="C148" s="72" t="s">
        <v>189</v>
      </c>
      <c r="D148" s="84">
        <f>INDEX('Data - Knowledge'!$E:$E,MATCH('Data - Overview'!$A148,'Data - Knowledge'!$A:$A,0))</f>
        <v>0.21359514170040486</v>
      </c>
      <c r="E148" s="85">
        <f>RANK('Data - Overview'!$D148,'Data - Overview'!$D$146:$D$151)</f>
        <v>2</v>
      </c>
      <c r="F148" s="84">
        <f>INDEX('Data - Knowledge'!$G:$G,MATCH('Data - Overview'!$A148,'Data - Knowledge'!$A:$A,0))</f>
        <v>0.21309835113457506</v>
      </c>
      <c r="G148" s="75">
        <f>INDEX('Data - Knowledge'!$J:$J,MATCH('Data - Overview'!$A148,'Data - Knowledge'!$A:$A,0))</f>
        <v>100.2331273626402</v>
      </c>
      <c r="H148" s="75">
        <f>RANK('Data - Overview'!$G148,'Data - Overview'!$G$146:$G$151)</f>
        <v>3</v>
      </c>
      <c r="I148" s="75">
        <f xml:space="preserve"> 'Data - Overview'!$G148 - 100</f>
        <v>0.23312736264020373</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0.12909311740890689</v>
      </c>
      <c r="E149" s="69">
        <f>RANK('Data - Overview'!$D149,'Data - Overview'!$D$146:$D$151)</f>
        <v>4</v>
      </c>
      <c r="F149" s="68">
        <f>INDEX('Data - Knowledge'!$G:$G,MATCH('Data - Overview'!$A149,'Data - Knowledge'!$A:$A,0))</f>
        <v>0.14212792500827628</v>
      </c>
      <c r="G149" s="70">
        <f>INDEX('Data - Knowledge'!$J:$J,MATCH('Data - Overview'!$A149,'Data - Knowledge'!$A:$A,0))</f>
        <v>90.828820164221511</v>
      </c>
      <c r="H149" s="70">
        <f>RANK('Data - Overview'!$G149,'Data - Overview'!$G$146:$G$151)</f>
        <v>4</v>
      </c>
      <c r="I149" s="70">
        <f xml:space="preserve"> 'Data - Overview'!$G149 - 100</f>
        <v>-9.1711798357784886</v>
      </c>
      <c r="J149" s="1" t="str">
        <f>"" &amp;TEXT('Data - Overview'!$C149,"0")&amp;" "</f>
        <v xml:space="preserve">60k - 80k </v>
      </c>
      <c r="K149" s="1" t="str">
        <f>"Index: "&amp;TEXT('Data - Overview'!$G149,"0")&amp;""</f>
        <v>Index: 91</v>
      </c>
      <c r="L149" s="1" t="str">
        <f>'Data - Overview'!$J149&amp;CHAR(10)&amp;'Data - Overview'!$K149</f>
        <v>60k - 80k 
Index: 91</v>
      </c>
      <c r="M149" s="1">
        <v>4</v>
      </c>
    </row>
    <row r="150" spans="1:13">
      <c r="A150" s="56" t="s">
        <v>192</v>
      </c>
      <c r="B150" s="72" t="str">
        <f>INDEX('Data - Knowledge'!$D:$D,MATCH('Data - Overview'!$A150,'Data - Knowledge'!$A:$A,0))</f>
        <v>£80,000-£100,000</v>
      </c>
      <c r="C150" s="72" t="s">
        <v>193</v>
      </c>
      <c r="D150" s="84">
        <f>INDEX('Data - Knowledge'!$E:$E,MATCH('Data - Overview'!$A150,'Data - Knowledge'!$A:$A,0))</f>
        <v>5.1194331983805672E-2</v>
      </c>
      <c r="E150" s="85">
        <f>RANK('Data - Overview'!$D150,'Data - Overview'!$D$146:$D$151)</f>
        <v>5</v>
      </c>
      <c r="F150" s="84">
        <f>INDEX('Data - Knowledge'!$G:$G,MATCH('Data - Overview'!$A150,'Data - Knowledge'!$A:$A,0))</f>
        <v>7.5628836850022363E-2</v>
      </c>
      <c r="G150" s="75">
        <f>INDEX('Data - Knowledge'!$J:$J,MATCH('Data - Overview'!$A150,'Data - Knowledge'!$A:$A,0))</f>
        <v>67.691550096595904</v>
      </c>
      <c r="H150" s="75">
        <f>RANK('Data - Overview'!$G150,'Data - Overview'!$G$146:$G$151)</f>
        <v>5</v>
      </c>
      <c r="I150" s="75">
        <f xml:space="preserve"> 'Data - Overview'!$G150 - 100</f>
        <v>-32.308449903404096</v>
      </c>
      <c r="J150" s="72" t="str">
        <f>"" &amp;TEXT('Data - Overview'!$C150,"0")&amp;" "</f>
        <v xml:space="preserve">80k - 100k </v>
      </c>
      <c r="K150" s="72" t="str">
        <f>"Index: "&amp;TEXT('Data - Overview'!$G150,"0")&amp;""</f>
        <v>Index: 68</v>
      </c>
      <c r="L150" s="72" t="str">
        <f>'Data - Overview'!$J150&amp;CHAR(10)&amp;'Data - Overview'!$K150</f>
        <v>80k - 100k 
Index: 68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4.4340080971659923E-2</v>
      </c>
      <c r="E151" s="115">
        <f>RANK('Data - Overview'!$D151,'Data - Overview'!$D$146:$D$151)</f>
        <v>6</v>
      </c>
      <c r="F151" s="111">
        <f>INDEX('Data - Knowledge'!$G:$G,MATCH('Data - Overview'!$A151,'Data - Knowledge'!$A:$A,0))</f>
        <v>9.6759790682952054E-2</v>
      </c>
      <c r="G151" s="112">
        <f>INDEX('Data - Knowledge'!$J:$J,MATCH('Data - Overview'!$A151,'Data - Knowledge'!$A:$A,0))</f>
        <v>45.824903773248991</v>
      </c>
      <c r="H151" s="112">
        <f>RANK('Data - Overview'!$G151,'Data - Overview'!$G$146:$G$151)</f>
        <v>6</v>
      </c>
      <c r="I151" s="112">
        <f xml:space="preserve"> 'Data - Overview'!$G151 - 100</f>
        <v>-54.175096226751009</v>
      </c>
      <c r="J151" s="108" t="str">
        <f>"" &amp;TEXT('Data - Overview'!$C151,"0")&amp;" "</f>
        <v xml:space="preserve">100k+ </v>
      </c>
      <c r="K151" s="108" t="str">
        <f>"Index: "&amp;TEXT('Data - Overview'!$G151,"0")&amp;""</f>
        <v>Index: 46</v>
      </c>
      <c r="L151" s="108" t="str">
        <f>'Data - Overview'!$J151&amp;CHAR(10)&amp;'Data - Overview'!$K151</f>
        <v>100k+ 
Index: 46</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0.35334008097165992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311A3-6530-40AD-ABD4-C9B503152216}">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247</v>
      </c>
      <c r="K2" s="123">
        <f>'Input Sheet'!B8</f>
        <v>8</v>
      </c>
      <c r="L2" s="123">
        <f>'Input Sheet'!B9</f>
        <v>14</v>
      </c>
      <c r="M2" s="123">
        <f>'Input Sheet'!B10</f>
        <v>19</v>
      </c>
      <c r="N2" s="123">
        <f>'Input Sheet'!B11</f>
        <v>18</v>
      </c>
      <c r="O2" s="123">
        <f>'Input Sheet'!B12</f>
        <v>8</v>
      </c>
      <c r="P2" s="123">
        <f>'Input Sheet'!B13</f>
        <v>2</v>
      </c>
      <c r="Q2" s="123">
        <f>'Input Sheet'!B14</f>
        <v>12</v>
      </c>
      <c r="R2" s="123">
        <f>'Input Sheet'!B15</f>
        <v>0</v>
      </c>
      <c r="S2" s="123">
        <f>'Input Sheet'!B16</f>
        <v>21</v>
      </c>
      <c r="T2" s="123">
        <f>'Input Sheet'!B17</f>
        <v>18</v>
      </c>
      <c r="U2" s="123">
        <f>'Input Sheet'!B18</f>
        <v>10</v>
      </c>
      <c r="V2" s="123">
        <f>'Input Sheet'!B19</f>
        <v>13</v>
      </c>
      <c r="W2" s="123">
        <f>'Input Sheet'!B20</f>
        <v>0</v>
      </c>
      <c r="X2" s="123">
        <f>'Input Sheet'!B21</f>
        <v>33</v>
      </c>
      <c r="Y2" s="123">
        <f>'Input Sheet'!B22</f>
        <v>1</v>
      </c>
      <c r="Z2" s="123">
        <f>'Input Sheet'!B23</f>
        <v>18</v>
      </c>
      <c r="AA2" s="123">
        <f>'Input Sheet'!B24</f>
        <v>39</v>
      </c>
      <c r="AB2" s="123">
        <f>'Input Sheet'!B25</f>
        <v>0</v>
      </c>
      <c r="AC2" s="123">
        <f>'Input Sheet'!B26</f>
        <v>6</v>
      </c>
      <c r="AD2" s="123">
        <f>'Input Sheet'!B27</f>
        <v>4</v>
      </c>
      <c r="AE2" s="123">
        <f>'Input Sheet'!B28</f>
        <v>3</v>
      </c>
      <c r="AF2" s="123">
        <f>'Input Sheet'!B29</f>
        <v>0</v>
      </c>
      <c r="AG2" s="123">
        <f>'Input Sheet'!B30</f>
        <v>0</v>
      </c>
      <c r="AH2" s="123">
        <f>'Input Sheet'!B31</f>
        <v>0</v>
      </c>
      <c r="AI2" s="123">
        <f>'Input Sheet'!B32</f>
        <v>0</v>
      </c>
      <c r="AJ2" s="123">
        <f>'Input Sheet'!B32</f>
        <v>0</v>
      </c>
      <c r="AK2" s="123">
        <f>'Input Sheet'!B32</f>
        <v>0</v>
      </c>
      <c r="AL2" s="123">
        <f>'Input Sheet'!B32</f>
        <v>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3.2388663967611336E-2</v>
      </c>
      <c r="L4" s="126">
        <f t="shared" si="0"/>
        <v>5.6680161943319839E-2</v>
      </c>
      <c r="M4" s="126">
        <f t="shared" si="0"/>
        <v>7.6923076923076927E-2</v>
      </c>
      <c r="N4" s="126">
        <f t="shared" si="0"/>
        <v>7.28744939271255E-2</v>
      </c>
      <c r="O4" s="126">
        <f t="shared" si="0"/>
        <v>3.2388663967611336E-2</v>
      </c>
      <c r="P4" s="126">
        <f t="shared" si="0"/>
        <v>8.0971659919028341E-3</v>
      </c>
      <c r="Q4" s="126">
        <f t="shared" si="0"/>
        <v>4.8582995951417005E-2</v>
      </c>
      <c r="R4" s="126">
        <f t="shared" si="0"/>
        <v>0</v>
      </c>
      <c r="S4" s="126">
        <f t="shared" si="0"/>
        <v>8.5020242914979755E-2</v>
      </c>
      <c r="T4" s="126">
        <f t="shared" si="0"/>
        <v>7.28744939271255E-2</v>
      </c>
      <c r="U4" s="126">
        <f t="shared" si="0"/>
        <v>4.048582995951417E-2</v>
      </c>
      <c r="V4" s="126">
        <f t="shared" si="0"/>
        <v>5.2631578947368418E-2</v>
      </c>
      <c r="W4" s="126">
        <f t="shared" si="0"/>
        <v>0</v>
      </c>
      <c r="X4" s="126">
        <f t="shared" si="0"/>
        <v>0.13360323886639677</v>
      </c>
      <c r="Y4" s="126">
        <f t="shared" si="0"/>
        <v>4.048582995951417E-3</v>
      </c>
      <c r="Z4" s="126">
        <f t="shared" si="0"/>
        <v>7.28744939271255E-2</v>
      </c>
      <c r="AA4" s="126">
        <f t="shared" si="0"/>
        <v>0.15789473684210525</v>
      </c>
      <c r="AB4" s="126">
        <f t="shared" si="0"/>
        <v>0</v>
      </c>
      <c r="AC4" s="126">
        <f t="shared" si="0"/>
        <v>2.4291497975708502E-2</v>
      </c>
      <c r="AD4" s="126">
        <f t="shared" si="0"/>
        <v>1.6194331983805668E-2</v>
      </c>
      <c r="AE4" s="126">
        <f t="shared" si="0"/>
        <v>1.2145748987854251E-2</v>
      </c>
      <c r="AF4" s="126">
        <f t="shared" si="0"/>
        <v>0</v>
      </c>
      <c r="AG4" s="126">
        <f t="shared" si="0"/>
        <v>0</v>
      </c>
      <c r="AH4" s="126">
        <f t="shared" si="0"/>
        <v>0</v>
      </c>
      <c r="AI4" s="126">
        <f t="shared" si="0"/>
        <v>0</v>
      </c>
      <c r="AJ4" s="126">
        <f t="shared" si="0"/>
        <v>0</v>
      </c>
      <c r="AK4" s="126">
        <f t="shared" si="0"/>
        <v>0</v>
      </c>
      <c r="AL4" s="126">
        <f t="shared" si="0"/>
        <v>0</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0.13858299595141699</v>
      </c>
      <c r="F9" s="128">
        <f t="shared" ref="F9:F72" si="2">SUMPRODUCT($K$2:$AI$2,$K9:$AI9)</f>
        <v>34.229999999999997</v>
      </c>
      <c r="G9" s="122">
        <f t="shared" ref="G9:G72" si="3">SUMPRODUCT($K$3:$AI$3,$K9:$AI9)/$J$3</f>
        <v>0.12982592244118041</v>
      </c>
      <c r="H9" s="128">
        <f t="shared" ref="H9:H72" si="4">SUMPRODUCT($K$3:$AI$3,$K9:$AI9)</f>
        <v>44706.595000000001</v>
      </c>
      <c r="I9" s="122">
        <f t="shared" ref="I9:I72" si="5">CORREL($K$4:$AI$4,$K9:$AI9)</f>
        <v>0.17982772606609318</v>
      </c>
      <c r="J9" s="128">
        <f>$E9/$G9*100</f>
        <v>106.74524266461816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8.1497975708502025E-3</v>
      </c>
      <c r="F10" s="128">
        <f t="shared" si="2"/>
        <v>2.0129999999999999</v>
      </c>
      <c r="G10" s="122">
        <f t="shared" si="3"/>
        <v>7.0691983342916383E-3</v>
      </c>
      <c r="H10" s="128">
        <f t="shared" si="4"/>
        <v>2434.335</v>
      </c>
      <c r="I10" s="122">
        <f t="shared" si="5"/>
        <v>0.17712995529347325</v>
      </c>
      <c r="J10" s="128">
        <f t="shared" ref="J10:J73" si="6">$E10/$G10*100</f>
        <v>115.28602233886602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1.9655870445344135E-2</v>
      </c>
      <c r="F11" s="128">
        <f t="shared" si="2"/>
        <v>4.8550000000000013</v>
      </c>
      <c r="G11" s="122">
        <f t="shared" si="3"/>
        <v>1.8556278640252298E-2</v>
      </c>
      <c r="H11" s="128">
        <f t="shared" si="4"/>
        <v>6390.0030000000006</v>
      </c>
      <c r="I11" s="122">
        <f t="shared" si="5"/>
        <v>0.13689388669897021</v>
      </c>
      <c r="J11" s="128">
        <f t="shared" si="6"/>
        <v>105.92571294282358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2.4016194331983806E-2</v>
      </c>
      <c r="F12" s="128">
        <f t="shared" si="2"/>
        <v>5.9320000000000004</v>
      </c>
      <c r="G12" s="122">
        <f t="shared" si="3"/>
        <v>2.0246307621719261E-2</v>
      </c>
      <c r="H12" s="128">
        <f t="shared" si="4"/>
        <v>6971.978000000001</v>
      </c>
      <c r="I12" s="122">
        <f t="shared" si="5"/>
        <v>0.40500143536146971</v>
      </c>
      <c r="J12" s="128">
        <f t="shared" si="6"/>
        <v>118.62011968157786</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2.1477732793522272E-2</v>
      </c>
      <c r="F13" s="128">
        <f t="shared" si="2"/>
        <v>5.3050000000000015</v>
      </c>
      <c r="G13" s="122">
        <f t="shared" si="3"/>
        <v>1.9254357383885378E-2</v>
      </c>
      <c r="H13" s="128">
        <f t="shared" si="4"/>
        <v>6630.3920000000007</v>
      </c>
      <c r="I13" s="122">
        <f t="shared" si="5"/>
        <v>0.42285631305466326</v>
      </c>
      <c r="J13" s="128">
        <f t="shared" si="6"/>
        <v>111.54738828883333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2.2145748987854253E-2</v>
      </c>
      <c r="F14" s="128">
        <f t="shared" si="2"/>
        <v>5.4700000000000006</v>
      </c>
      <c r="G14" s="122">
        <f t="shared" si="3"/>
        <v>1.9234430447383249E-2</v>
      </c>
      <c r="H14" s="128">
        <f t="shared" si="4"/>
        <v>6623.5300000000007</v>
      </c>
      <c r="I14" s="122">
        <f t="shared" si="5"/>
        <v>0.1355000639038762</v>
      </c>
      <c r="J14" s="128">
        <f t="shared" si="6"/>
        <v>115.13597477416897</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5.7206477732793526E-3</v>
      </c>
      <c r="F15" s="128">
        <f t="shared" si="2"/>
        <v>1.413</v>
      </c>
      <c r="G15" s="122">
        <f t="shared" si="3"/>
        <v>5.0529710359567661E-3</v>
      </c>
      <c r="H15" s="128">
        <f t="shared" si="4"/>
        <v>1740.0309999999999</v>
      </c>
      <c r="I15" s="122">
        <f t="shared" si="5"/>
        <v>0.17728651682449498</v>
      </c>
      <c r="J15" s="128">
        <f t="shared" si="6"/>
        <v>113.21354768454879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3.9352226720647775E-2</v>
      </c>
      <c r="F16" s="128">
        <f t="shared" si="2"/>
        <v>9.7200000000000006</v>
      </c>
      <c r="G16" s="122">
        <f t="shared" si="3"/>
        <v>3.8942423292039098E-2</v>
      </c>
      <c r="H16" s="128">
        <f t="shared" si="4"/>
        <v>13410.135</v>
      </c>
      <c r="I16" s="122">
        <f t="shared" si="5"/>
        <v>7.1891884878269002E-2</v>
      </c>
      <c r="J16" s="128">
        <f t="shared" si="6"/>
        <v>101.05233160642175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1.0226720647773283E-2</v>
      </c>
      <c r="F17" s="128">
        <f t="shared" si="2"/>
        <v>2.5260000000000007</v>
      </c>
      <c r="G17" s="122">
        <f t="shared" si="3"/>
        <v>8.80491523356507E-3</v>
      </c>
      <c r="H17" s="128">
        <f t="shared" si="4"/>
        <v>3032.0430000000001</v>
      </c>
      <c r="I17" s="122">
        <f t="shared" si="5"/>
        <v>8.7357823635686616E-2</v>
      </c>
      <c r="J17" s="128">
        <f t="shared" si="6"/>
        <v>116.14786033133144</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1.5392712550607287E-2</v>
      </c>
      <c r="F18" s="128">
        <f t="shared" si="2"/>
        <v>3.8019999999999996</v>
      </c>
      <c r="G18" s="122">
        <f t="shared" si="3"/>
        <v>1.434271020275411E-2</v>
      </c>
      <c r="H18" s="128">
        <f t="shared" si="4"/>
        <v>4939.027</v>
      </c>
      <c r="I18" s="122">
        <f t="shared" si="5"/>
        <v>-0.10738644827697601</v>
      </c>
      <c r="J18" s="128">
        <f t="shared" si="6"/>
        <v>107.32080850139157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1.186234817813765E-2</v>
      </c>
      <c r="F19" s="128">
        <f t="shared" si="2"/>
        <v>2.9299999999999997</v>
      </c>
      <c r="G19" s="122">
        <f t="shared" si="3"/>
        <v>1.0960927290784593E-2</v>
      </c>
      <c r="H19" s="128">
        <f t="shared" si="4"/>
        <v>3774.4830000000006</v>
      </c>
      <c r="I19" s="122">
        <f t="shared" si="5"/>
        <v>0.19633418730231936</v>
      </c>
      <c r="J19" s="128">
        <f t="shared" si="6"/>
        <v>108.2239473307238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0.17950607287449394</v>
      </c>
      <c r="F20" s="128">
        <f t="shared" si="2"/>
        <v>44.338000000000001</v>
      </c>
      <c r="G20" s="122">
        <f t="shared" si="3"/>
        <v>0.17472912782627387</v>
      </c>
      <c r="H20" s="128">
        <f t="shared" si="4"/>
        <v>60169.373000000014</v>
      </c>
      <c r="I20" s="122">
        <f t="shared" si="5"/>
        <v>0.16043944456258757</v>
      </c>
      <c r="J20" s="128">
        <f t="shared" si="6"/>
        <v>102.73391454970782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3.0647773279352231E-3</v>
      </c>
      <c r="F21" s="128">
        <f t="shared" si="2"/>
        <v>0.75700000000000012</v>
      </c>
      <c r="G21" s="122">
        <f t="shared" si="3"/>
        <v>3.046129318906487E-3</v>
      </c>
      <c r="H21" s="128">
        <f t="shared" si="4"/>
        <v>1048.9590000000001</v>
      </c>
      <c r="I21" s="122">
        <f t="shared" si="5"/>
        <v>-5.2890547560860687E-2</v>
      </c>
      <c r="J21" s="128">
        <f t="shared" si="6"/>
        <v>100.61218704383275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3.4214574898785426E-2</v>
      </c>
      <c r="F22" s="128">
        <f t="shared" si="2"/>
        <v>8.4510000000000005</v>
      </c>
      <c r="G22" s="122">
        <f t="shared" si="3"/>
        <v>2.6724092368988091E-2</v>
      </c>
      <c r="H22" s="128">
        <f t="shared" si="4"/>
        <v>9202.6550000000007</v>
      </c>
      <c r="I22" s="122">
        <f t="shared" si="5"/>
        <v>0.24449945279731736</v>
      </c>
      <c r="J22" s="128">
        <f t="shared" si="6"/>
        <v>128.02895015618807</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9.2850202429149806E-2</v>
      </c>
      <c r="F23" s="128">
        <f t="shared" si="2"/>
        <v>22.934000000000001</v>
      </c>
      <c r="G23" s="122">
        <f t="shared" si="3"/>
        <v>8.9439841676394932E-2</v>
      </c>
      <c r="H23" s="128">
        <f t="shared" si="4"/>
        <v>30799.325000000004</v>
      </c>
      <c r="I23" s="122">
        <f t="shared" si="5"/>
        <v>0.10153870513449659</v>
      </c>
      <c r="J23" s="128">
        <f t="shared" si="6"/>
        <v>103.8130219025812</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2.8607287449392716E-2</v>
      </c>
      <c r="F24" s="128">
        <f t="shared" si="2"/>
        <v>7.0660000000000007</v>
      </c>
      <c r="G24" s="122">
        <f t="shared" si="3"/>
        <v>2.4920193519534912E-2</v>
      </c>
      <c r="H24" s="128">
        <f t="shared" si="4"/>
        <v>8581.4680000000026</v>
      </c>
      <c r="I24" s="122">
        <f t="shared" si="5"/>
        <v>0.43737700521300726</v>
      </c>
      <c r="J24" s="128">
        <f t="shared" si="6"/>
        <v>114.79560713269541</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1.0821862348178137E-2</v>
      </c>
      <c r="F25" s="128">
        <f t="shared" si="2"/>
        <v>2.673</v>
      </c>
      <c r="G25" s="122">
        <f t="shared" si="3"/>
        <v>1.0892370730460744E-2</v>
      </c>
      <c r="H25" s="128">
        <f t="shared" si="4"/>
        <v>3750.8750000000009</v>
      </c>
      <c r="I25" s="122">
        <f t="shared" si="5"/>
        <v>0.16769874524556713</v>
      </c>
      <c r="J25" s="128">
        <f t="shared" si="6"/>
        <v>99.352681027598251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4.704453441295546E-3</v>
      </c>
      <c r="F26" s="128">
        <f t="shared" si="2"/>
        <v>1.1619999999999999</v>
      </c>
      <c r="G26" s="122">
        <f t="shared" si="3"/>
        <v>5.0388868561206659E-3</v>
      </c>
      <c r="H26" s="128">
        <f t="shared" si="4"/>
        <v>1735.1810000000003</v>
      </c>
      <c r="I26" s="122">
        <f t="shared" si="5"/>
        <v>4.5920175212915568E-2</v>
      </c>
      <c r="J26" s="128">
        <f t="shared" si="6"/>
        <v>93.362950501282086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1.0647773279352226E-3</v>
      </c>
      <c r="F27" s="128">
        <f t="shared" si="2"/>
        <v>0.26300000000000001</v>
      </c>
      <c r="G27" s="122">
        <f t="shared" si="3"/>
        <v>1.0219945521811604E-3</v>
      </c>
      <c r="H27" s="128">
        <f t="shared" si="4"/>
        <v>351.93200000000002</v>
      </c>
      <c r="I27" s="122">
        <f t="shared" si="5"/>
        <v>-3.6611823707654062E-2</v>
      </c>
      <c r="J27" s="128">
        <f t="shared" si="6"/>
        <v>104.18620389538813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1.0165991902834008E-2</v>
      </c>
      <c r="F28" s="128">
        <f t="shared" si="2"/>
        <v>2.5110000000000001</v>
      </c>
      <c r="G28" s="122">
        <f t="shared" si="3"/>
        <v>1.1544662821830769E-2</v>
      </c>
      <c r="H28" s="128">
        <f t="shared" si="4"/>
        <v>3975.4969999999998</v>
      </c>
      <c r="I28" s="122">
        <f t="shared" si="5"/>
        <v>-0.27069319892142141</v>
      </c>
      <c r="J28" s="128">
        <f t="shared" si="6"/>
        <v>88.05793689886103</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6.6842105263157899E-3</v>
      </c>
      <c r="F29" s="128">
        <f t="shared" si="2"/>
        <v>1.651</v>
      </c>
      <c r="G29" s="122">
        <f t="shared" si="3"/>
        <v>7.5321816249368399E-3</v>
      </c>
      <c r="H29" s="128">
        <f t="shared" si="4"/>
        <v>2593.7670000000003</v>
      </c>
      <c r="I29" s="122">
        <f t="shared" si="5"/>
        <v>-0.11150377128240224</v>
      </c>
      <c r="J29" s="128">
        <f t="shared" si="6"/>
        <v>88.74202534079015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3.2388663967611336E-5</v>
      </c>
      <c r="F30" s="128">
        <f t="shared" si="2"/>
        <v>8.0000000000000002E-3</v>
      </c>
      <c r="G30" s="122">
        <f t="shared" si="3"/>
        <v>1.0997276090580152E-5</v>
      </c>
      <c r="H30" s="128">
        <f t="shared" si="4"/>
        <v>3.7869999999999999</v>
      </c>
      <c r="I30" s="122">
        <f t="shared" si="5"/>
        <v>-3.6611823707654097E-2</v>
      </c>
      <c r="J30" s="128">
        <f t="shared" si="6"/>
        <v>294.5153299857065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9.1821862348178164E-3</v>
      </c>
      <c r="F31" s="128">
        <f t="shared" si="2"/>
        <v>2.2680000000000007</v>
      </c>
      <c r="G31" s="122">
        <f t="shared" si="3"/>
        <v>9.5585117813438338E-3</v>
      </c>
      <c r="H31" s="128">
        <f t="shared" si="4"/>
        <v>3291.55</v>
      </c>
      <c r="I31" s="122">
        <f t="shared" si="5"/>
        <v>0.19458858722221964</v>
      </c>
      <c r="J31" s="128">
        <f t="shared" si="6"/>
        <v>96.062927418674903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1.5307692307692307E-2</v>
      </c>
      <c r="F32" s="128">
        <f t="shared" si="2"/>
        <v>3.7809999999999997</v>
      </c>
      <c r="G32" s="122">
        <f t="shared" si="3"/>
        <v>1.6170046869827332E-2</v>
      </c>
      <c r="H32" s="128">
        <f t="shared" si="4"/>
        <v>5568.2849999999999</v>
      </c>
      <c r="I32" s="122">
        <f t="shared" si="5"/>
        <v>-5.6885452593032987E-2</v>
      </c>
      <c r="J32" s="128">
        <f t="shared" si="6"/>
        <v>94.666963125851268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8.0850202429149816E-3</v>
      </c>
      <c r="F33" s="128">
        <f t="shared" si="2"/>
        <v>1.9970000000000006</v>
      </c>
      <c r="G33" s="122">
        <f t="shared" si="3"/>
        <v>7.9948280568478153E-3</v>
      </c>
      <c r="H33" s="128">
        <f t="shared" si="4"/>
        <v>2753.0830000000001</v>
      </c>
      <c r="I33" s="122">
        <f t="shared" si="5"/>
        <v>8.1792372112844264E-2</v>
      </c>
      <c r="J33" s="128">
        <f t="shared" si="6"/>
        <v>101.12813165493802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6.6947368421052603E-2</v>
      </c>
      <c r="F34" s="128">
        <f t="shared" si="2"/>
        <v>16.535999999999994</v>
      </c>
      <c r="G34" s="122">
        <f t="shared" si="3"/>
        <v>5.8360807647854854E-2</v>
      </c>
      <c r="H34" s="128">
        <f t="shared" si="4"/>
        <v>20097.011000000002</v>
      </c>
      <c r="I34" s="122">
        <f t="shared" si="5"/>
        <v>0.3140413237304478</v>
      </c>
      <c r="J34" s="128">
        <f t="shared" si="6"/>
        <v>114.71288887057298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1.0040485829959514E-3</v>
      </c>
      <c r="F35" s="128">
        <f t="shared" si="2"/>
        <v>0.24800000000000003</v>
      </c>
      <c r="G35" s="122">
        <f t="shared" si="3"/>
        <v>1.0438990817695538E-3</v>
      </c>
      <c r="H35" s="128">
        <f t="shared" si="4"/>
        <v>359.47500000000002</v>
      </c>
      <c r="I35" s="122">
        <f t="shared" si="5"/>
        <v>-0.17293244389572787</v>
      </c>
      <c r="J35" s="128">
        <f t="shared" si="6"/>
        <v>96.182533401020891</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0.24700000000000003</v>
      </c>
      <c r="G36" s="122">
        <f t="shared" si="3"/>
        <v>1E-3</v>
      </c>
      <c r="H36" s="128">
        <f t="shared" si="4"/>
        <v>344.358</v>
      </c>
      <c r="I36" s="122">
        <f t="shared" si="5"/>
        <v>-0.19240681820831002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4.9279352226720641E-2</v>
      </c>
      <c r="F37" s="128">
        <f t="shared" si="2"/>
        <v>12.171999999999999</v>
      </c>
      <c r="G37" s="122">
        <f t="shared" si="3"/>
        <v>4.4351785060895925E-2</v>
      </c>
      <c r="H37" s="128">
        <f t="shared" si="4"/>
        <v>15272.892</v>
      </c>
      <c r="I37" s="122">
        <f t="shared" si="5"/>
        <v>0.25218618054561598</v>
      </c>
      <c r="J37" s="128">
        <f t="shared" si="6"/>
        <v>111.11018904663941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5.2518218623481772E-2</v>
      </c>
      <c r="F38" s="128">
        <f t="shared" si="2"/>
        <v>12.971999999999998</v>
      </c>
      <c r="G38" s="122">
        <f t="shared" si="3"/>
        <v>4.7773079179226276E-2</v>
      </c>
      <c r="H38" s="128">
        <f t="shared" si="4"/>
        <v>16451.042000000001</v>
      </c>
      <c r="I38" s="122">
        <f t="shared" si="5"/>
        <v>0.11678327900683563</v>
      </c>
      <c r="J38" s="128">
        <f t="shared" si="6"/>
        <v>109.93266401450397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3.2793522267206485E-3</v>
      </c>
      <c r="F39" s="128">
        <f t="shared" si="2"/>
        <v>0.81000000000000016</v>
      </c>
      <c r="G39" s="122">
        <f t="shared" si="3"/>
        <v>2.5975786826500325E-3</v>
      </c>
      <c r="H39" s="128">
        <f t="shared" si="4"/>
        <v>894.49699999999996</v>
      </c>
      <c r="I39" s="122">
        <f t="shared" si="5"/>
        <v>-1.831238036127766E-2</v>
      </c>
      <c r="J39" s="128">
        <f t="shared" si="6"/>
        <v>126.24650212231781</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3.4291497975708503E-3</v>
      </c>
      <c r="F40" s="128">
        <f t="shared" si="2"/>
        <v>0.84700000000000009</v>
      </c>
      <c r="G40" s="122">
        <f t="shared" si="3"/>
        <v>2.8797152962904888E-3</v>
      </c>
      <c r="H40" s="128">
        <f t="shared" si="4"/>
        <v>991.65300000000013</v>
      </c>
      <c r="I40" s="122">
        <f t="shared" si="5"/>
        <v>4.8177469840491892E-2</v>
      </c>
      <c r="J40" s="128">
        <f t="shared" si="6"/>
        <v>119.07947295998729</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3.0121457489878547E-3</v>
      </c>
      <c r="F41" s="128">
        <f t="shared" si="2"/>
        <v>0.74400000000000011</v>
      </c>
      <c r="G41" s="122">
        <f t="shared" si="3"/>
        <v>3.0277008229807351E-3</v>
      </c>
      <c r="H41" s="128">
        <f t="shared" si="4"/>
        <v>1042.6130000000001</v>
      </c>
      <c r="I41" s="122">
        <f t="shared" si="5"/>
        <v>-7.6303017399913173E-2</v>
      </c>
      <c r="J41" s="128">
        <f t="shared" si="6"/>
        <v>99.486241379108037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7.623481781376517E-3</v>
      </c>
      <c r="F42" s="128">
        <f t="shared" si="2"/>
        <v>1.8829999999999998</v>
      </c>
      <c r="G42" s="122">
        <f t="shared" si="3"/>
        <v>6.3439850388258738E-3</v>
      </c>
      <c r="H42" s="128">
        <f t="shared" si="4"/>
        <v>2184.6020000000003</v>
      </c>
      <c r="I42" s="122">
        <f t="shared" si="5"/>
        <v>0.20337666751864888</v>
      </c>
      <c r="J42" s="128">
        <f t="shared" si="6"/>
        <v>120.16865952110518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5.951417004048584E-3</v>
      </c>
      <c r="F43" s="128">
        <f t="shared" si="2"/>
        <v>1.4700000000000002</v>
      </c>
      <c r="G43" s="122">
        <f t="shared" si="3"/>
        <v>5.7393962097584501E-3</v>
      </c>
      <c r="H43" s="128">
        <f t="shared" si="4"/>
        <v>1976.4070000000004</v>
      </c>
      <c r="I43" s="122">
        <f t="shared" si="5"/>
        <v>0.30834699139452926</v>
      </c>
      <c r="J43" s="128">
        <f t="shared" si="6"/>
        <v>103.69413064617569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0.25252631578947371</v>
      </c>
      <c r="F44" s="128">
        <f t="shared" si="2"/>
        <v>62.374000000000002</v>
      </c>
      <c r="G44" s="122">
        <f t="shared" si="3"/>
        <v>0.18653765557936797</v>
      </c>
      <c r="H44" s="128">
        <f t="shared" si="4"/>
        <v>64235.733999999997</v>
      </c>
      <c r="I44" s="122">
        <f t="shared" si="5"/>
        <v>0.23789481264061194</v>
      </c>
      <c r="J44" s="128">
        <f t="shared" si="6"/>
        <v>135.37551707999725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0.24685020242914985</v>
      </c>
      <c r="F45" s="128">
        <f t="shared" si="2"/>
        <v>60.972000000000008</v>
      </c>
      <c r="G45" s="122">
        <f t="shared" si="3"/>
        <v>0.2151952735234843</v>
      </c>
      <c r="H45" s="128">
        <f t="shared" si="4"/>
        <v>74104.214000000007</v>
      </c>
      <c r="I45" s="122">
        <f t="shared" si="5"/>
        <v>0.29065179478442671</v>
      </c>
      <c r="J45" s="128">
        <f t="shared" si="6"/>
        <v>114.70986252967634</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0.27095951417004044</v>
      </c>
      <c r="F46" s="128">
        <f t="shared" si="2"/>
        <v>66.926999999999992</v>
      </c>
      <c r="G46" s="122">
        <f t="shared" si="3"/>
        <v>0.27938740787204014</v>
      </c>
      <c r="H46" s="128">
        <f t="shared" si="4"/>
        <v>96209.28899999999</v>
      </c>
      <c r="I46" s="122">
        <f t="shared" si="5"/>
        <v>0.12662394249567852</v>
      </c>
      <c r="J46" s="128">
        <f t="shared" si="6"/>
        <v>96.983438242191752</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0.27872469635627528</v>
      </c>
      <c r="F47" s="128">
        <f t="shared" si="2"/>
        <v>68.844999999999999</v>
      </c>
      <c r="G47" s="122">
        <f t="shared" si="3"/>
        <v>0.30211903600322926</v>
      </c>
      <c r="H47" s="128">
        <f t="shared" si="4"/>
        <v>104037.10700000002</v>
      </c>
      <c r="I47" s="122">
        <f t="shared" si="5"/>
        <v>6.1344783526458739E-3</v>
      </c>
      <c r="J47" s="128">
        <f t="shared" si="6"/>
        <v>92.256582055721921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0.412757085020243</v>
      </c>
      <c r="F48" s="128">
        <f t="shared" si="2"/>
        <v>101.95100000000002</v>
      </c>
      <c r="G48" s="122">
        <f t="shared" si="3"/>
        <v>0.42035953281178312</v>
      </c>
      <c r="H48" s="128">
        <f t="shared" si="4"/>
        <v>144754.16800000001</v>
      </c>
      <c r="I48" s="122">
        <f t="shared" si="5"/>
        <v>3.3963518240063127E-2</v>
      </c>
      <c r="J48" s="128">
        <f t="shared" si="6"/>
        <v>98.191441564156435</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4.5943319838056683E-2</v>
      </c>
      <c r="F49" s="128">
        <f t="shared" si="2"/>
        <v>11.348000000000001</v>
      </c>
      <c r="G49" s="122">
        <f t="shared" si="3"/>
        <v>3.8788836036915075E-2</v>
      </c>
      <c r="H49" s="128">
        <f t="shared" si="4"/>
        <v>13357.246000000001</v>
      </c>
      <c r="I49" s="122">
        <f t="shared" si="5"/>
        <v>0.16676283749105897</v>
      </c>
      <c r="J49" s="128">
        <f t="shared" si="6"/>
        <v>118.44469835169255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1.7991902834008096E-2</v>
      </c>
      <c r="F50" s="128">
        <f t="shared" si="2"/>
        <v>4.444</v>
      </c>
      <c r="G50" s="122">
        <f t="shared" si="3"/>
        <v>1.4211495013909942E-2</v>
      </c>
      <c r="H50" s="128">
        <f t="shared" si="4"/>
        <v>4893.8419999999996</v>
      </c>
      <c r="I50" s="122">
        <f t="shared" si="5"/>
        <v>0.32939950512434579</v>
      </c>
      <c r="J50" s="128">
        <f t="shared" si="6"/>
        <v>126.60105651374442</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0.21482591093117409</v>
      </c>
      <c r="F51" s="128">
        <f t="shared" si="2"/>
        <v>53.061999999999998</v>
      </c>
      <c r="G51" s="122">
        <f t="shared" si="3"/>
        <v>0.20031148107492786</v>
      </c>
      <c r="H51" s="128">
        <f t="shared" si="4"/>
        <v>68978.861000000004</v>
      </c>
      <c r="I51" s="122">
        <f t="shared" si="5"/>
        <v>0.22422574735452877</v>
      </c>
      <c r="J51" s="128">
        <f t="shared" si="6"/>
        <v>107.24593007767589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0.17970850202429156</v>
      </c>
      <c r="F52" s="128">
        <f t="shared" si="2"/>
        <v>44.388000000000012</v>
      </c>
      <c r="G52" s="122">
        <f t="shared" si="3"/>
        <v>0.16209498254723281</v>
      </c>
      <c r="H52" s="128">
        <f t="shared" si="4"/>
        <v>55818.703999999998</v>
      </c>
      <c r="I52" s="122">
        <f t="shared" si="5"/>
        <v>0.27829554718204735</v>
      </c>
      <c r="J52" s="128">
        <f t="shared" si="6"/>
        <v>110.86617191986579</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8.3251012145748995E-2</v>
      </c>
      <c r="F53" s="128">
        <f t="shared" si="2"/>
        <v>20.563000000000002</v>
      </c>
      <c r="G53" s="122">
        <f t="shared" si="3"/>
        <v>6.8823645740769782E-2</v>
      </c>
      <c r="H53" s="128">
        <f t="shared" si="4"/>
        <v>23699.972999999998</v>
      </c>
      <c r="I53" s="122">
        <f t="shared" si="5"/>
        <v>0.26593510307784479</v>
      </c>
      <c r="J53" s="128">
        <f t="shared" si="6"/>
        <v>120.96280464321978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4.3348178137651822E-2</v>
      </c>
      <c r="F54" s="128">
        <f t="shared" si="2"/>
        <v>10.707000000000001</v>
      </c>
      <c r="G54" s="122">
        <f t="shared" si="3"/>
        <v>3.3393201261477885E-2</v>
      </c>
      <c r="H54" s="128">
        <f t="shared" si="4"/>
        <v>11499.216000000002</v>
      </c>
      <c r="I54" s="122">
        <f t="shared" si="5"/>
        <v>2.0191373978118592E-2</v>
      </c>
      <c r="J54" s="128">
        <f t="shared" si="6"/>
        <v>129.81138824703794</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0.18444939271255059</v>
      </c>
      <c r="F55" s="128">
        <f t="shared" si="2"/>
        <v>45.558999999999997</v>
      </c>
      <c r="G55" s="122">
        <f t="shared" si="3"/>
        <v>0.17084342457558702</v>
      </c>
      <c r="H55" s="128">
        <f t="shared" si="4"/>
        <v>58831.299999999996</v>
      </c>
      <c r="I55" s="122">
        <f t="shared" si="5"/>
        <v>0.20433880847805511</v>
      </c>
      <c r="J55" s="128">
        <f t="shared" si="6"/>
        <v>107.96399871447426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0.26274493927125503</v>
      </c>
      <c r="F56" s="128">
        <f t="shared" si="2"/>
        <v>64.897999999999996</v>
      </c>
      <c r="G56" s="122">
        <f t="shared" si="3"/>
        <v>0.21211815900893838</v>
      </c>
      <c r="H56" s="128">
        <f t="shared" si="4"/>
        <v>73044.585000000006</v>
      </c>
      <c r="I56" s="122">
        <f t="shared" si="5"/>
        <v>0.28678275078111093</v>
      </c>
      <c r="J56" s="128">
        <f t="shared" si="6"/>
        <v>123.86725422229566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0.30406477732793524</v>
      </c>
      <c r="F57" s="128">
        <f t="shared" si="2"/>
        <v>75.103999999999999</v>
      </c>
      <c r="G57" s="122">
        <f t="shared" si="3"/>
        <v>0.25784976100453599</v>
      </c>
      <c r="H57" s="128">
        <f t="shared" si="4"/>
        <v>88792.627999999997</v>
      </c>
      <c r="I57" s="122">
        <f t="shared" si="5"/>
        <v>0.27241090930529877</v>
      </c>
      <c r="J57" s="128">
        <f t="shared" si="6"/>
        <v>117.9232341125134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0.34932793522267203</v>
      </c>
      <c r="F58" s="128">
        <f t="shared" si="2"/>
        <v>86.283999999999992</v>
      </c>
      <c r="G58" s="122">
        <f t="shared" si="3"/>
        <v>0.29780462774205912</v>
      </c>
      <c r="H58" s="128">
        <f t="shared" si="4"/>
        <v>102551.406</v>
      </c>
      <c r="I58" s="122">
        <f t="shared" si="5"/>
        <v>0.27492595725306651</v>
      </c>
      <c r="J58" s="128">
        <f t="shared" si="6"/>
        <v>117.30104326157058</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0.14108502024291494</v>
      </c>
      <c r="F59" s="128">
        <f t="shared" si="2"/>
        <v>34.847999999999992</v>
      </c>
      <c r="G59" s="122">
        <f t="shared" si="3"/>
        <v>0.11472561404120134</v>
      </c>
      <c r="H59" s="128">
        <f t="shared" si="4"/>
        <v>39506.683000000012</v>
      </c>
      <c r="I59" s="122">
        <f t="shared" si="5"/>
        <v>0.18194936340427625</v>
      </c>
      <c r="J59" s="128">
        <f t="shared" si="6"/>
        <v>122.97604281485664</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0.1273684210526316</v>
      </c>
      <c r="F60" s="128">
        <f t="shared" si="2"/>
        <v>31.460000000000004</v>
      </c>
      <c r="G60" s="122">
        <f t="shared" si="3"/>
        <v>9.9069352243885744E-2</v>
      </c>
      <c r="H60" s="128">
        <f t="shared" si="4"/>
        <v>34115.324000000008</v>
      </c>
      <c r="I60" s="122">
        <f t="shared" si="5"/>
        <v>0.19327491751619461</v>
      </c>
      <c r="J60" s="128">
        <f t="shared" si="6"/>
        <v>128.56490747923749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0.10999190283400812</v>
      </c>
      <c r="F61" s="128">
        <f t="shared" si="2"/>
        <v>27.168000000000003</v>
      </c>
      <c r="G61" s="122">
        <f t="shared" si="3"/>
        <v>8.4653052927476644E-2</v>
      </c>
      <c r="H61" s="128">
        <f t="shared" si="4"/>
        <v>29150.956000000002</v>
      </c>
      <c r="I61" s="122">
        <f t="shared" si="5"/>
        <v>0.29405081279536105</v>
      </c>
      <c r="J61" s="128">
        <f t="shared" si="6"/>
        <v>129.93258840675196</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7.8085020242914985E-2</v>
      </c>
      <c r="F62" s="128">
        <f t="shared" si="2"/>
        <v>19.287000000000003</v>
      </c>
      <c r="G62" s="122">
        <f t="shared" si="3"/>
        <v>5.8125680251366316E-2</v>
      </c>
      <c r="H62" s="128">
        <f t="shared" si="4"/>
        <v>20016.043000000001</v>
      </c>
      <c r="I62" s="122">
        <f t="shared" si="5"/>
        <v>0.28995353513927974</v>
      </c>
      <c r="J62" s="128">
        <f t="shared" si="6"/>
        <v>134.33824757875328</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0.12938866396761134</v>
      </c>
      <c r="F63" s="128">
        <f t="shared" si="2"/>
        <v>31.959</v>
      </c>
      <c r="G63" s="122">
        <f t="shared" si="3"/>
        <v>0.10038879886629613</v>
      </c>
      <c r="H63" s="128">
        <f t="shared" si="4"/>
        <v>34569.686000000002</v>
      </c>
      <c r="I63" s="122">
        <f t="shared" si="5"/>
        <v>0.32410319644526137</v>
      </c>
      <c r="J63" s="128">
        <f t="shared" si="6"/>
        <v>128.88755063195742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0.18232388663967611</v>
      </c>
      <c r="F64" s="128">
        <f t="shared" si="2"/>
        <v>45.033999999999999</v>
      </c>
      <c r="G64" s="122">
        <f t="shared" si="3"/>
        <v>0.16148858455444623</v>
      </c>
      <c r="H64" s="128">
        <f t="shared" si="4"/>
        <v>55609.885999999991</v>
      </c>
      <c r="I64" s="122">
        <f t="shared" si="5"/>
        <v>0.32312460869302251</v>
      </c>
      <c r="J64" s="128">
        <f t="shared" si="6"/>
        <v>112.90202780754773</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0.27110931174089065</v>
      </c>
      <c r="F65" s="128">
        <f t="shared" si="2"/>
        <v>66.963999999999984</v>
      </c>
      <c r="G65" s="122">
        <f t="shared" si="3"/>
        <v>0.23452032187432845</v>
      </c>
      <c r="H65" s="128">
        <f t="shared" si="4"/>
        <v>80758.948999999993</v>
      </c>
      <c r="I65" s="122">
        <f t="shared" si="5"/>
        <v>0.28578198040156055</v>
      </c>
      <c r="J65" s="128">
        <f t="shared" si="6"/>
        <v>115.60162870924636</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0.1051417004048583</v>
      </c>
      <c r="F66" s="128">
        <f t="shared" si="2"/>
        <v>25.970000000000002</v>
      </c>
      <c r="G66" s="122">
        <f t="shared" si="3"/>
        <v>8.5511563547238614E-2</v>
      </c>
      <c r="H66" s="128">
        <f t="shared" si="4"/>
        <v>29446.590999999997</v>
      </c>
      <c r="I66" s="122">
        <f t="shared" si="5"/>
        <v>0.2839228103752735</v>
      </c>
      <c r="J66" s="128">
        <f t="shared" si="6"/>
        <v>122.95611966769329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0.10874898785425099</v>
      </c>
      <c r="F67" s="128">
        <f t="shared" si="2"/>
        <v>26.860999999999997</v>
      </c>
      <c r="G67" s="122">
        <f t="shared" si="3"/>
        <v>8.3262000592406737E-2</v>
      </c>
      <c r="H67" s="128">
        <f t="shared" si="4"/>
        <v>28671.936000000002</v>
      </c>
      <c r="I67" s="122">
        <f t="shared" si="5"/>
        <v>0.24674623039757013</v>
      </c>
      <c r="J67" s="128">
        <f t="shared" si="6"/>
        <v>130.61058715921439</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0.16092307692307695</v>
      </c>
      <c r="F68" s="128">
        <f t="shared" si="2"/>
        <v>39.748000000000005</v>
      </c>
      <c r="G68" s="122">
        <f t="shared" si="3"/>
        <v>0.12921515399671274</v>
      </c>
      <c r="H68" s="128">
        <f t="shared" si="4"/>
        <v>44496.272000000004</v>
      </c>
      <c r="I68" s="122">
        <f t="shared" si="5"/>
        <v>0.24105181938753784</v>
      </c>
      <c r="J68" s="128">
        <f t="shared" si="6"/>
        <v>124.53885782403731</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0.16070040485829959</v>
      </c>
      <c r="F69" s="128">
        <f t="shared" si="2"/>
        <v>39.692999999999998</v>
      </c>
      <c r="G69" s="122">
        <f t="shared" si="3"/>
        <v>0.13210650543910699</v>
      </c>
      <c r="H69" s="128">
        <f t="shared" si="4"/>
        <v>45491.932000000001</v>
      </c>
      <c r="I69" s="122">
        <f t="shared" si="5"/>
        <v>0.20267234724102309</v>
      </c>
      <c r="J69" s="128">
        <f t="shared" si="6"/>
        <v>121.64458088127435</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6.8619433198380556E-2</v>
      </c>
      <c r="F70" s="128">
        <f t="shared" si="2"/>
        <v>16.948999999999998</v>
      </c>
      <c r="G70" s="122">
        <f t="shared" si="3"/>
        <v>5.6606615789381975E-2</v>
      </c>
      <c r="H70" s="128">
        <f t="shared" si="4"/>
        <v>19492.940999999999</v>
      </c>
      <c r="I70" s="122">
        <f t="shared" si="5"/>
        <v>0.22740282962290881</v>
      </c>
      <c r="J70" s="128">
        <f t="shared" si="6"/>
        <v>121.22157850540836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5.180566801619433E-2</v>
      </c>
      <c r="F71" s="128">
        <f t="shared" si="2"/>
        <v>12.795999999999999</v>
      </c>
      <c r="G71" s="122">
        <f t="shared" si="3"/>
        <v>4.5053894493521277E-2</v>
      </c>
      <c r="H71" s="128">
        <f t="shared" si="4"/>
        <v>15514.669</v>
      </c>
      <c r="I71" s="122">
        <f t="shared" si="5"/>
        <v>0.1680582278843992</v>
      </c>
      <c r="J71" s="128">
        <f t="shared" si="6"/>
        <v>114.98599310575462</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3.7587044534412958E-2</v>
      </c>
      <c r="F72" s="128">
        <f t="shared" si="2"/>
        <v>9.2840000000000007</v>
      </c>
      <c r="G72" s="122">
        <f t="shared" si="3"/>
        <v>3.2582242898379021E-2</v>
      </c>
      <c r="H72" s="128">
        <f t="shared" si="4"/>
        <v>11219.956000000002</v>
      </c>
      <c r="I72" s="122">
        <f t="shared" si="5"/>
        <v>0.21945944554704894</v>
      </c>
      <c r="J72" s="128">
        <f t="shared" si="6"/>
        <v>115.3605190767359</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3.5991902834008098E-2</v>
      </c>
      <c r="F73" s="128">
        <f t="shared" ref="F73:F136" si="8">SUMPRODUCT($K$2:$AI$2,$K73:$AI73)</f>
        <v>8.89</v>
      </c>
      <c r="G73" s="122">
        <f t="shared" ref="G73:G136" si="9">SUMPRODUCT($K$3:$AI$3,$K73:$AI73)/$J$3</f>
        <v>3.1478400385645179E-2</v>
      </c>
      <c r="H73" s="128">
        <f t="shared" ref="H73:H136" si="10">SUMPRODUCT($K$3:$AI$3,$K73:$AI73)</f>
        <v>10839.839000000002</v>
      </c>
      <c r="I73" s="122">
        <f t="shared" ref="I73:I136" si="11">CORREL($K$4:$AI$4,$K73:$AI73)</f>
        <v>0.17489170907633284</v>
      </c>
      <c r="J73" s="128">
        <f t="shared" si="6"/>
        <v>114.33841107892246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1.9214574898785426E-2</v>
      </c>
      <c r="F74" s="128">
        <f t="shared" si="8"/>
        <v>4.7460000000000004</v>
      </c>
      <c r="G74" s="122">
        <f t="shared" si="9"/>
        <v>1.5219260188524732E-2</v>
      </c>
      <c r="H74" s="128">
        <f t="shared" si="10"/>
        <v>5240.8739999999998</v>
      </c>
      <c r="I74" s="122">
        <f t="shared" si="11"/>
        <v>0.38725369261579962</v>
      </c>
      <c r="J74" s="128">
        <f t="shared" ref="J74:J137" si="12">$E74/$G74*100</f>
        <v>126.2517012047218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7.0352226720647781E-2</v>
      </c>
      <c r="F75" s="128">
        <f t="shared" si="8"/>
        <v>17.377000000000002</v>
      </c>
      <c r="G75" s="122">
        <f t="shared" si="9"/>
        <v>5.433733498277956E-2</v>
      </c>
      <c r="H75" s="128">
        <f t="shared" si="10"/>
        <v>18711.496000000003</v>
      </c>
      <c r="I75" s="122">
        <f t="shared" si="11"/>
        <v>0.25611696025061298</v>
      </c>
      <c r="J75" s="128">
        <f t="shared" si="12"/>
        <v>129.47309017445116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1.2886639676113362E-2</v>
      </c>
      <c r="F76" s="128">
        <f t="shared" si="8"/>
        <v>3.1830000000000003</v>
      </c>
      <c r="G76" s="122">
        <f t="shared" si="9"/>
        <v>9.8013840247649243E-3</v>
      </c>
      <c r="H76" s="128">
        <f t="shared" si="10"/>
        <v>3375.1849999999999</v>
      </c>
      <c r="I76" s="122">
        <f t="shared" si="11"/>
        <v>0.45523211720983942</v>
      </c>
      <c r="J76" s="128">
        <f t="shared" si="12"/>
        <v>131.47775501452648</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6.6153846153846146E-2</v>
      </c>
      <c r="F77" s="128">
        <f t="shared" si="8"/>
        <v>16.34</v>
      </c>
      <c r="G77" s="122">
        <f t="shared" si="9"/>
        <v>5.1606203427828012E-2</v>
      </c>
      <c r="H77" s="128">
        <f t="shared" si="10"/>
        <v>17771.008999999998</v>
      </c>
      <c r="I77" s="122">
        <f t="shared" si="11"/>
        <v>0.14655755172905141</v>
      </c>
      <c r="J77" s="128">
        <f t="shared" si="12"/>
        <v>128.18971704896526</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4.775708502024293E-2</v>
      </c>
      <c r="F78" s="128">
        <f t="shared" si="8"/>
        <v>11.796000000000003</v>
      </c>
      <c r="G78" s="122">
        <f t="shared" si="9"/>
        <v>3.6574315102306319E-2</v>
      </c>
      <c r="H78" s="128">
        <f t="shared" si="10"/>
        <v>12594.657999999999</v>
      </c>
      <c r="I78" s="122">
        <f t="shared" si="11"/>
        <v>0.26979708402450686</v>
      </c>
      <c r="J78" s="128">
        <f t="shared" si="12"/>
        <v>130.57547321571428</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0.10076113360323888</v>
      </c>
      <c r="F79" s="128">
        <f t="shared" si="8"/>
        <v>24.888000000000002</v>
      </c>
      <c r="G79" s="122">
        <f t="shared" si="9"/>
        <v>8.3982207470132825E-2</v>
      </c>
      <c r="H79" s="128">
        <f t="shared" si="10"/>
        <v>28919.945</v>
      </c>
      <c r="I79" s="122">
        <f t="shared" si="11"/>
        <v>0.29724254193065125</v>
      </c>
      <c r="J79" s="128">
        <f t="shared" si="12"/>
        <v>119.97914396221753</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0.10449797570850203</v>
      </c>
      <c r="F80" s="128">
        <f t="shared" si="8"/>
        <v>25.811</v>
      </c>
      <c r="G80" s="122">
        <f t="shared" si="9"/>
        <v>7.7028603952863012E-2</v>
      </c>
      <c r="H80" s="128">
        <f t="shared" si="10"/>
        <v>26525.416000000001</v>
      </c>
      <c r="I80" s="122">
        <f t="shared" si="11"/>
        <v>0.44690238303015783</v>
      </c>
      <c r="J80" s="128">
        <f t="shared" si="12"/>
        <v>135.66126133150311</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0.43665182186234819</v>
      </c>
      <c r="F81" s="128">
        <f t="shared" si="8"/>
        <v>107.85300000000001</v>
      </c>
      <c r="G81" s="122">
        <f t="shared" si="9"/>
        <v>0.36675228686425176</v>
      </c>
      <c r="H81" s="128">
        <f t="shared" si="10"/>
        <v>126294.084</v>
      </c>
      <c r="I81" s="122">
        <f t="shared" si="11"/>
        <v>0.38484591307367566</v>
      </c>
      <c r="J81" s="128">
        <f t="shared" si="12"/>
        <v>119.05905907110778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0.29854655870445346</v>
      </c>
      <c r="F82" s="128">
        <f t="shared" si="8"/>
        <v>73.741</v>
      </c>
      <c r="G82" s="122">
        <f t="shared" si="9"/>
        <v>0.229505386835793</v>
      </c>
      <c r="H82" s="128">
        <f t="shared" si="10"/>
        <v>79032.016000000003</v>
      </c>
      <c r="I82" s="122">
        <f t="shared" si="11"/>
        <v>0.34884337228659229</v>
      </c>
      <c r="J82" s="128">
        <f t="shared" si="12"/>
        <v>130.08259318900352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0.17860323886639679</v>
      </c>
      <c r="F83" s="128">
        <f t="shared" si="8"/>
        <v>44.115000000000009</v>
      </c>
      <c r="G83" s="122">
        <f t="shared" si="9"/>
        <v>0.13318458697053651</v>
      </c>
      <c r="H83" s="128">
        <f t="shared" si="10"/>
        <v>45863.178000000014</v>
      </c>
      <c r="I83" s="122">
        <f t="shared" si="11"/>
        <v>0.32980967813652912</v>
      </c>
      <c r="J83" s="128">
        <f t="shared" si="12"/>
        <v>134.1020330722713</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4.1668016194331983E-2</v>
      </c>
      <c r="F84" s="128">
        <f t="shared" si="8"/>
        <v>10.292</v>
      </c>
      <c r="G84" s="122">
        <f t="shared" si="9"/>
        <v>3.0152416961418051E-2</v>
      </c>
      <c r="H84" s="128">
        <f t="shared" si="10"/>
        <v>10383.225999999997</v>
      </c>
      <c r="I84" s="122">
        <f t="shared" si="11"/>
        <v>0.33013483840613195</v>
      </c>
      <c r="J84" s="128">
        <f t="shared" si="12"/>
        <v>138.19129739300462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0.15825506072874493</v>
      </c>
      <c r="F85" s="128">
        <f t="shared" si="8"/>
        <v>39.088999999999999</v>
      </c>
      <c r="G85" s="122">
        <f t="shared" si="9"/>
        <v>0.13266256337880927</v>
      </c>
      <c r="H85" s="128">
        <f t="shared" si="10"/>
        <v>45683.415000000001</v>
      </c>
      <c r="I85" s="122">
        <f t="shared" si="11"/>
        <v>9.7159406400377957E-2</v>
      </c>
      <c r="J85" s="128">
        <f t="shared" si="12"/>
        <v>119.29142381853271</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0.35719838056680164</v>
      </c>
      <c r="F86" s="128">
        <f t="shared" si="8"/>
        <v>88.228000000000009</v>
      </c>
      <c r="G86" s="122">
        <f t="shared" si="9"/>
        <v>0.29718134325324225</v>
      </c>
      <c r="H86" s="128">
        <f t="shared" si="10"/>
        <v>102336.773</v>
      </c>
      <c r="I86" s="122">
        <f t="shared" si="11"/>
        <v>0.47277105107813344</v>
      </c>
      <c r="J86" s="128">
        <f t="shared" si="12"/>
        <v>120.19542568068147</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0.45097165991902832</v>
      </c>
      <c r="F87" s="128">
        <f t="shared" si="8"/>
        <v>111.39</v>
      </c>
      <c r="G87" s="122">
        <f t="shared" si="9"/>
        <v>0.38215443230591417</v>
      </c>
      <c r="H87" s="128">
        <f t="shared" si="10"/>
        <v>131597.93599999999</v>
      </c>
      <c r="I87" s="122">
        <f t="shared" si="11"/>
        <v>0.32939569633951571</v>
      </c>
      <c r="J87" s="128">
        <f t="shared" si="12"/>
        <v>118.0077010222993</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0.47219838056680152</v>
      </c>
      <c r="F88" s="128">
        <f t="shared" si="8"/>
        <v>116.63299999999998</v>
      </c>
      <c r="G88" s="122">
        <f t="shared" si="9"/>
        <v>0.40501082303881425</v>
      </c>
      <c r="H88" s="128">
        <f t="shared" si="10"/>
        <v>139468.717</v>
      </c>
      <c r="I88" s="122">
        <f t="shared" si="11"/>
        <v>0.2559553699142057</v>
      </c>
      <c r="J88" s="128">
        <f t="shared" si="12"/>
        <v>116.589077058207</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3.9433198380566803E-3</v>
      </c>
      <c r="F89" s="128">
        <f t="shared" si="8"/>
        <v>0.97399999999999998</v>
      </c>
      <c r="G89" s="122">
        <f t="shared" si="9"/>
        <v>4.0021344066349558E-3</v>
      </c>
      <c r="H89" s="128">
        <f t="shared" si="10"/>
        <v>1378.1670000000001</v>
      </c>
      <c r="I89" s="122">
        <f t="shared" si="11"/>
        <v>0.20054718114050554</v>
      </c>
      <c r="J89" s="128">
        <f t="shared" si="12"/>
        <v>98.530419955892299</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2.2732793522267206E-2</v>
      </c>
      <c r="F90" s="128">
        <f t="shared" si="8"/>
        <v>5.6150000000000002</v>
      </c>
      <c r="G90" s="122">
        <f t="shared" si="9"/>
        <v>2.3858075026571182E-2</v>
      </c>
      <c r="H90" s="128">
        <f t="shared" si="10"/>
        <v>8215.7189999999991</v>
      </c>
      <c r="I90" s="122">
        <f t="shared" si="11"/>
        <v>3.4298795182172367E-3</v>
      </c>
      <c r="J90" s="128">
        <f t="shared" si="12"/>
        <v>95.283435469748795</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2.5311740890688262E-2</v>
      </c>
      <c r="F91" s="128">
        <f t="shared" si="8"/>
        <v>6.2520000000000007</v>
      </c>
      <c r="G91" s="122">
        <f t="shared" si="9"/>
        <v>2.5000415265508572E-2</v>
      </c>
      <c r="H91" s="128">
        <f t="shared" si="10"/>
        <v>8609.0930000000008</v>
      </c>
      <c r="I91" s="122">
        <f t="shared" si="11"/>
        <v>7.2548970345874375E-2</v>
      </c>
      <c r="J91" s="128">
        <f t="shared" si="12"/>
        <v>101.24528181581529</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1.3526315789473685E-2</v>
      </c>
      <c r="F92" s="128">
        <f t="shared" si="8"/>
        <v>3.3410000000000002</v>
      </c>
      <c r="G92" s="122">
        <f t="shared" si="9"/>
        <v>1.3118565562583128E-2</v>
      </c>
      <c r="H92" s="128">
        <f t="shared" si="10"/>
        <v>4517.4830000000011</v>
      </c>
      <c r="I92" s="122">
        <f t="shared" si="11"/>
        <v>3.596486565511578E-2</v>
      </c>
      <c r="J92" s="128">
        <f t="shared" si="12"/>
        <v>103.10819216434413</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0.93521862348178142</v>
      </c>
      <c r="F93" s="128">
        <f t="shared" si="8"/>
        <v>230.99900000000002</v>
      </c>
      <c r="G93" s="122">
        <f t="shared" si="9"/>
        <v>0.93446235313249582</v>
      </c>
      <c r="H93" s="128">
        <f t="shared" si="10"/>
        <v>321789.587</v>
      </c>
      <c r="I93" s="122">
        <f t="shared" si="11"/>
        <v>-4.4976052420923535E-2</v>
      </c>
      <c r="J93" s="128">
        <f t="shared" si="12"/>
        <v>100.08093106659143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0.95302834008097148</v>
      </c>
      <c r="F94" s="128">
        <f t="shared" si="8"/>
        <v>235.39799999999997</v>
      </c>
      <c r="G94" s="122">
        <f t="shared" si="9"/>
        <v>0.95247506664575809</v>
      </c>
      <c r="H94" s="128">
        <f t="shared" si="10"/>
        <v>327992.40899999999</v>
      </c>
      <c r="I94" s="122">
        <f t="shared" si="11"/>
        <v>3.2777832125901345E-2</v>
      </c>
      <c r="J94" s="128">
        <f t="shared" si="12"/>
        <v>100.05808797044544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1.536437246963563E-2</v>
      </c>
      <c r="F95" s="128">
        <f t="shared" si="8"/>
        <v>3.7950000000000008</v>
      </c>
      <c r="G95" s="122">
        <f t="shared" si="9"/>
        <v>1.553200157975131E-2</v>
      </c>
      <c r="H95" s="128">
        <f t="shared" si="10"/>
        <v>5348.5690000000013</v>
      </c>
      <c r="I95" s="122">
        <f t="shared" si="11"/>
        <v>1.7818032846095694E-3</v>
      </c>
      <c r="J95" s="128">
        <f t="shared" si="12"/>
        <v>98.920750109025136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1.418218623481781E-2</v>
      </c>
      <c r="F96" s="128">
        <f t="shared" si="8"/>
        <v>3.5029999999999992</v>
      </c>
      <c r="G96" s="122">
        <f t="shared" si="9"/>
        <v>1.4419287485698023E-2</v>
      </c>
      <c r="H96" s="128">
        <f t="shared" si="10"/>
        <v>4965.3969999999999</v>
      </c>
      <c r="I96" s="122">
        <f t="shared" si="11"/>
        <v>-8.4958136429369863E-2</v>
      </c>
      <c r="J96" s="128">
        <f t="shared" si="12"/>
        <v>98.355665970906088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1.1910931174089071E-2</v>
      </c>
      <c r="F97" s="128">
        <f t="shared" si="8"/>
        <v>2.9420000000000006</v>
      </c>
      <c r="G97" s="122">
        <f t="shared" si="9"/>
        <v>1.208347127117709E-2</v>
      </c>
      <c r="H97" s="128">
        <f t="shared" si="10"/>
        <v>4161.04</v>
      </c>
      <c r="I97" s="122">
        <f t="shared" si="11"/>
        <v>-3.3597287303269922E-3</v>
      </c>
      <c r="J97" s="128">
        <f t="shared" si="12"/>
        <v>98.572098255411248</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4.0080971659919029E-3</v>
      </c>
      <c r="F98" s="128">
        <f t="shared" si="8"/>
        <v>0.99</v>
      </c>
      <c r="G98" s="122">
        <f t="shared" si="9"/>
        <v>4.0144645978894061E-3</v>
      </c>
      <c r="H98" s="128">
        <f t="shared" si="10"/>
        <v>1382.413</v>
      </c>
      <c r="I98" s="122">
        <f t="shared" si="11"/>
        <v>6.2967009766042442E-2</v>
      </c>
      <c r="J98" s="128">
        <f t="shared" si="12"/>
        <v>99.841387768101114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1.8906882591093119E-3</v>
      </c>
      <c r="F99" s="128">
        <f t="shared" si="8"/>
        <v>0.46700000000000003</v>
      </c>
      <c r="G99" s="122">
        <f t="shared" si="9"/>
        <v>1.8106911992751729E-3</v>
      </c>
      <c r="H99" s="128">
        <f t="shared" si="10"/>
        <v>623.52599999999995</v>
      </c>
      <c r="I99" s="122">
        <f t="shared" si="11"/>
        <v>-0.10184243732463603</v>
      </c>
      <c r="J99" s="128">
        <f t="shared" si="12"/>
        <v>104.41803991018249</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0.96846153846153848</v>
      </c>
      <c r="F100" s="128">
        <f t="shared" si="8"/>
        <v>239.21</v>
      </c>
      <c r="G100" s="122">
        <f t="shared" si="9"/>
        <v>0.96633059200018601</v>
      </c>
      <c r="H100" s="128">
        <f t="shared" si="10"/>
        <v>332763.67000000004</v>
      </c>
      <c r="I100" s="122">
        <f t="shared" si="11"/>
        <v>0.24768615739714928</v>
      </c>
      <c r="J100" s="128">
        <f t="shared" si="12"/>
        <v>100.22051940391763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2.3052631578947373E-2</v>
      </c>
      <c r="F101" s="128">
        <f t="shared" si="8"/>
        <v>5.6940000000000008</v>
      </c>
      <c r="G101" s="122">
        <f t="shared" si="9"/>
        <v>2.451231857543603E-2</v>
      </c>
      <c r="H101" s="128">
        <f t="shared" si="10"/>
        <v>8441.0130000000008</v>
      </c>
      <c r="I101" s="122">
        <f t="shared" si="11"/>
        <v>-0.20343285152142915</v>
      </c>
      <c r="J101" s="128">
        <f t="shared" si="12"/>
        <v>94.045088015658294</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5.372469635627531E-3</v>
      </c>
      <c r="F102" s="128">
        <f t="shared" si="8"/>
        <v>1.3270000000000002</v>
      </c>
      <c r="G102" s="122">
        <f t="shared" si="9"/>
        <v>5.9528136416171556E-3</v>
      </c>
      <c r="H102" s="128">
        <f t="shared" si="10"/>
        <v>2049.8990000000003</v>
      </c>
      <c r="I102" s="122">
        <f t="shared" si="11"/>
        <v>-0.24842553553883334</v>
      </c>
      <c r="J102" s="128">
        <f t="shared" si="12"/>
        <v>90.250929376785152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1.7287449392712555E-3</v>
      </c>
      <c r="F103" s="128">
        <f t="shared" si="8"/>
        <v>0.4270000000000001</v>
      </c>
      <c r="G103" s="122">
        <f t="shared" si="9"/>
        <v>1.8306123278680911E-3</v>
      </c>
      <c r="H103" s="128">
        <f t="shared" si="10"/>
        <v>630.38600000000008</v>
      </c>
      <c r="I103" s="122">
        <f t="shared" si="11"/>
        <v>-0.16791202604277983</v>
      </c>
      <c r="J103" s="128">
        <f t="shared" si="12"/>
        <v>94.435337998872257</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0.24700000000000003</v>
      </c>
      <c r="G104" s="122">
        <f t="shared" si="9"/>
        <v>1.0003078191881704E-3</v>
      </c>
      <c r="H104" s="128">
        <f t="shared" si="10"/>
        <v>344.464</v>
      </c>
      <c r="I104" s="122">
        <f t="shared" si="11"/>
        <v>-0.19240681820830985</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0.1876072874493927</v>
      </c>
      <c r="F107" s="128">
        <f t="shared" si="8"/>
        <v>46.338999999999999</v>
      </c>
      <c r="G107" s="122">
        <f t="shared" si="9"/>
        <v>0.17124168742994203</v>
      </c>
      <c r="H107" s="128">
        <f t="shared" si="10"/>
        <v>58968.444999999978</v>
      </c>
      <c r="I107" s="122">
        <f t="shared" si="11"/>
        <v>0.20103427085296927</v>
      </c>
      <c r="J107" s="128">
        <f t="shared" si="12"/>
        <v>109.55701865887424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0.15886234817813766</v>
      </c>
      <c r="F108" s="128">
        <f t="shared" si="8"/>
        <v>39.239000000000004</v>
      </c>
      <c r="G108" s="122">
        <f t="shared" si="9"/>
        <v>0.14742097468332377</v>
      </c>
      <c r="H108" s="128">
        <f t="shared" si="10"/>
        <v>50765.592000000004</v>
      </c>
      <c r="I108" s="122">
        <f t="shared" si="11"/>
        <v>0.1809128755075583</v>
      </c>
      <c r="J108" s="128">
        <f t="shared" si="12"/>
        <v>107.76102146888609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0.16413360323886642</v>
      </c>
      <c r="F109" s="128">
        <f t="shared" si="8"/>
        <v>40.541000000000004</v>
      </c>
      <c r="G109" s="122">
        <f t="shared" si="9"/>
        <v>0.14819008125264987</v>
      </c>
      <c r="H109" s="128">
        <f t="shared" si="10"/>
        <v>51030.44</v>
      </c>
      <c r="I109" s="122">
        <f t="shared" si="11"/>
        <v>0.23167244807888243</v>
      </c>
      <c r="J109" s="128">
        <f t="shared" si="12"/>
        <v>110.75883206989701</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0.107246963562753</v>
      </c>
      <c r="F110" s="128">
        <f t="shared" si="8"/>
        <v>26.489999999999991</v>
      </c>
      <c r="G110" s="122">
        <f t="shared" si="9"/>
        <v>9.978320236498063E-2</v>
      </c>
      <c r="H110" s="128">
        <f t="shared" si="10"/>
        <v>34361.144</v>
      </c>
      <c r="I110" s="122">
        <f t="shared" si="11"/>
        <v>8.7275396845510084E-2</v>
      </c>
      <c r="J110" s="128">
        <f t="shared" si="12"/>
        <v>107.4799776123359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0.22304453441295549</v>
      </c>
      <c r="F111" s="128">
        <f t="shared" si="8"/>
        <v>55.092000000000006</v>
      </c>
      <c r="G111" s="122">
        <f t="shared" si="9"/>
        <v>0.21484821319673128</v>
      </c>
      <c r="H111" s="128">
        <f t="shared" si="10"/>
        <v>73984.700999999986</v>
      </c>
      <c r="I111" s="122">
        <f t="shared" si="11"/>
        <v>0.14275730655453475</v>
      </c>
      <c r="J111" s="128">
        <f t="shared" si="12"/>
        <v>103.81493571404248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0.15304453441295546</v>
      </c>
      <c r="F112" s="128">
        <f t="shared" si="8"/>
        <v>37.802</v>
      </c>
      <c r="G112" s="122">
        <f t="shared" si="9"/>
        <v>0.1405233303712996</v>
      </c>
      <c r="H112" s="128">
        <f t="shared" si="10"/>
        <v>48390.332999999991</v>
      </c>
      <c r="I112" s="122">
        <f t="shared" si="11"/>
        <v>0.23962905209062885</v>
      </c>
      <c r="J112" s="128">
        <f t="shared" si="12"/>
        <v>108.91040940217651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0.18711740890688261</v>
      </c>
      <c r="F113" s="128">
        <f t="shared" si="8"/>
        <v>46.218000000000004</v>
      </c>
      <c r="G113" s="122">
        <f t="shared" si="9"/>
        <v>0.1724004321084453</v>
      </c>
      <c r="H113" s="128">
        <f t="shared" si="10"/>
        <v>59367.468000000008</v>
      </c>
      <c r="I113" s="122">
        <f t="shared" si="11"/>
        <v>0.21067046024905317</v>
      </c>
      <c r="J113" s="128">
        <f t="shared" si="12"/>
        <v>108.53650806929525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0.12179352226720649</v>
      </c>
      <c r="F114" s="128">
        <f t="shared" si="8"/>
        <v>30.083000000000006</v>
      </c>
      <c r="G114" s="122">
        <f t="shared" si="9"/>
        <v>0.10936453632556818</v>
      </c>
      <c r="H114" s="128">
        <f t="shared" si="10"/>
        <v>37660.553000000007</v>
      </c>
      <c r="I114" s="122">
        <f t="shared" si="11"/>
        <v>0.25781713298143882</v>
      </c>
      <c r="J114" s="128">
        <f t="shared" si="12"/>
        <v>111.36473152927597</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0.21248582995951415</v>
      </c>
      <c r="F115" s="128">
        <f t="shared" si="8"/>
        <v>52.483999999999995</v>
      </c>
      <c r="G115" s="122">
        <f t="shared" si="9"/>
        <v>0.2003905818944238</v>
      </c>
      <c r="H115" s="128">
        <f t="shared" si="10"/>
        <v>69006.099999999991</v>
      </c>
      <c r="I115" s="122">
        <f t="shared" si="11"/>
        <v>0.17087422126061672</v>
      </c>
      <c r="J115" s="128">
        <f t="shared" si="12"/>
        <v>106.03583659009621</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0.18372469635627528</v>
      </c>
      <c r="F116" s="128">
        <f t="shared" si="8"/>
        <v>45.379999999999995</v>
      </c>
      <c r="G116" s="122">
        <f t="shared" si="9"/>
        <v>0.16949908235034469</v>
      </c>
      <c r="H116" s="128">
        <f t="shared" si="10"/>
        <v>58368.364999999998</v>
      </c>
      <c r="I116" s="122">
        <f t="shared" si="11"/>
        <v>0.23862746584995853</v>
      </c>
      <c r="J116" s="128">
        <f t="shared" si="12"/>
        <v>108.39273806599559</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0.11057085020242916</v>
      </c>
      <c r="F117" s="128">
        <f t="shared" si="8"/>
        <v>27.311</v>
      </c>
      <c r="G117" s="122">
        <f t="shared" si="9"/>
        <v>9.5531618257743381E-2</v>
      </c>
      <c r="H117" s="128">
        <f t="shared" si="10"/>
        <v>32897.076999999997</v>
      </c>
      <c r="I117" s="122">
        <f t="shared" si="11"/>
        <v>0.26171138327293891</v>
      </c>
      <c r="J117" s="128">
        <f t="shared" si="12"/>
        <v>115.74267474890887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0.1590080971659919</v>
      </c>
      <c r="F118" s="128">
        <f t="shared" si="8"/>
        <v>39.274999999999999</v>
      </c>
      <c r="G118" s="122">
        <f t="shared" si="9"/>
        <v>0.14893117337189785</v>
      </c>
      <c r="H118" s="128">
        <f t="shared" si="10"/>
        <v>51285.640999999996</v>
      </c>
      <c r="I118" s="122">
        <f t="shared" si="11"/>
        <v>0.28982905087022542</v>
      </c>
      <c r="J118" s="128">
        <f t="shared" si="12"/>
        <v>106.76616155365328</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9.2056680161943322E-2</v>
      </c>
      <c r="F119" s="128">
        <f t="shared" si="8"/>
        <v>22.738</v>
      </c>
      <c r="G119" s="122">
        <f t="shared" si="9"/>
        <v>8.0028391964176826E-2</v>
      </c>
      <c r="H119" s="128">
        <f t="shared" si="10"/>
        <v>27558.417000000001</v>
      </c>
      <c r="I119" s="122">
        <f t="shared" si="11"/>
        <v>0.16117526722837835</v>
      </c>
      <c r="J119" s="128">
        <f t="shared" si="12"/>
        <v>115.03002609767634</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0.40016194331983801</v>
      </c>
      <c r="F120" s="128">
        <f t="shared" si="8"/>
        <v>98.839999999999989</v>
      </c>
      <c r="G120" s="122">
        <f t="shared" si="9"/>
        <v>0.36476834282926485</v>
      </c>
      <c r="H120" s="128">
        <f t="shared" si="10"/>
        <v>125610.89699999998</v>
      </c>
      <c r="I120" s="122">
        <f t="shared" si="11"/>
        <v>0.19688432702908368</v>
      </c>
      <c r="J120" s="128">
        <f t="shared" si="12"/>
        <v>109.70303514171449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0.15948987854251015</v>
      </c>
      <c r="F121" s="128">
        <f t="shared" si="8"/>
        <v>39.394000000000005</v>
      </c>
      <c r="G121" s="122">
        <f t="shared" si="9"/>
        <v>0.14830481069119927</v>
      </c>
      <c r="H121" s="128">
        <f t="shared" si="10"/>
        <v>51069.948000000004</v>
      </c>
      <c r="I121" s="122">
        <f t="shared" si="11"/>
        <v>-0.13876801938899438</v>
      </c>
      <c r="J121" s="128">
        <f t="shared" si="12"/>
        <v>107.54194540229747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0.28400404858299599</v>
      </c>
      <c r="F122" s="128">
        <f t="shared" si="8"/>
        <v>70.149000000000015</v>
      </c>
      <c r="G122" s="122">
        <f t="shared" si="9"/>
        <v>0.2643738957712613</v>
      </c>
      <c r="H122" s="128">
        <f t="shared" si="10"/>
        <v>91039.266000000003</v>
      </c>
      <c r="I122" s="122">
        <f t="shared" si="11"/>
        <v>6.8931509858553633E-3</v>
      </c>
      <c r="J122" s="128">
        <f t="shared" si="12"/>
        <v>107.42514791578321</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0.59715789473684211</v>
      </c>
      <c r="F123" s="128">
        <f t="shared" si="8"/>
        <v>147.49799999999999</v>
      </c>
      <c r="G123" s="122">
        <f t="shared" si="9"/>
        <v>0.63960772219608653</v>
      </c>
      <c r="H123" s="128">
        <f t="shared" si="10"/>
        <v>220254.03599999996</v>
      </c>
      <c r="I123" s="122">
        <f t="shared" si="11"/>
        <v>-0.26108019866807097</v>
      </c>
      <c r="J123" s="128">
        <f t="shared" si="12"/>
        <v>93.363146505878106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0.35772469635627524</v>
      </c>
      <c r="F124" s="128">
        <f t="shared" si="8"/>
        <v>88.35799999999999</v>
      </c>
      <c r="G124" s="122">
        <f t="shared" si="9"/>
        <v>0.39689604713699123</v>
      </c>
      <c r="H124" s="128">
        <f t="shared" si="10"/>
        <v>136674.32900000003</v>
      </c>
      <c r="I124" s="122">
        <f t="shared" si="11"/>
        <v>-0.28976860249240749</v>
      </c>
      <c r="J124" s="128">
        <f t="shared" si="12"/>
        <v>90.130576743386982</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0.62325101214574896</v>
      </c>
      <c r="F125" s="128">
        <f t="shared" si="8"/>
        <v>153.94299999999998</v>
      </c>
      <c r="G125" s="122">
        <f t="shared" si="9"/>
        <v>0.64514814814814814</v>
      </c>
      <c r="H125" s="128">
        <f t="shared" si="10"/>
        <v>222161.92599999998</v>
      </c>
      <c r="I125" s="122">
        <f t="shared" si="11"/>
        <v>5.5632275878279902E-2</v>
      </c>
      <c r="J125" s="128">
        <f t="shared" si="12"/>
        <v>96.60587478004031</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0.45485829959514174</v>
      </c>
      <c r="F126" s="128">
        <f t="shared" si="8"/>
        <v>112.35000000000001</v>
      </c>
      <c r="G126" s="122">
        <f t="shared" si="9"/>
        <v>0.48599894005656907</v>
      </c>
      <c r="H126" s="128">
        <f t="shared" si="10"/>
        <v>167357.62300000002</v>
      </c>
      <c r="I126" s="122">
        <f t="shared" si="11"/>
        <v>-0.15604916084436671</v>
      </c>
      <c r="J126" s="128">
        <f t="shared" si="12"/>
        <v>93.592446835830003</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5.5161943319838064E-2</v>
      </c>
      <c r="F127" s="128">
        <f t="shared" si="8"/>
        <v>13.625000000000002</v>
      </c>
      <c r="G127" s="122">
        <f t="shared" si="9"/>
        <v>6.5118896613408139E-2</v>
      </c>
      <c r="H127" s="128">
        <f t="shared" si="10"/>
        <v>22424.213</v>
      </c>
      <c r="I127" s="122">
        <f t="shared" si="11"/>
        <v>-0.41459987309224305</v>
      </c>
      <c r="J127" s="128">
        <f t="shared" si="12"/>
        <v>84.709579229080617</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3.563562753036438E-2</v>
      </c>
      <c r="F128" s="128">
        <f t="shared" si="8"/>
        <v>8.8020000000000014</v>
      </c>
      <c r="G128" s="122">
        <f t="shared" si="9"/>
        <v>4.3823480215357265E-2</v>
      </c>
      <c r="H128" s="128">
        <f t="shared" si="10"/>
        <v>15090.965999999997</v>
      </c>
      <c r="I128" s="122">
        <f t="shared" si="11"/>
        <v>-0.31966305060279532</v>
      </c>
      <c r="J128" s="128">
        <f t="shared" si="12"/>
        <v>81.316288335029185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5.3182186234817817E-2</v>
      </c>
      <c r="F129" s="128">
        <f t="shared" si="8"/>
        <v>13.136000000000001</v>
      </c>
      <c r="G129" s="122">
        <f t="shared" si="9"/>
        <v>6.3866467455380743E-2</v>
      </c>
      <c r="H129" s="128">
        <f t="shared" si="10"/>
        <v>21992.929</v>
      </c>
      <c r="I129" s="122">
        <f t="shared" si="11"/>
        <v>-0.33186441335551886</v>
      </c>
      <c r="J129" s="128">
        <f t="shared" si="12"/>
        <v>83.270906241953455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0.13517004048582998</v>
      </c>
      <c r="F130" s="128">
        <f t="shared" si="8"/>
        <v>33.387000000000008</v>
      </c>
      <c r="G130" s="122">
        <f t="shared" si="9"/>
        <v>0.10414213986606963</v>
      </c>
      <c r="H130" s="128">
        <f t="shared" si="10"/>
        <v>35862.179000000004</v>
      </c>
      <c r="I130" s="122">
        <f t="shared" si="11"/>
        <v>0.37453836202273877</v>
      </c>
      <c r="J130" s="128">
        <f t="shared" si="12"/>
        <v>129.79379976219357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0.101748987854251</v>
      </c>
      <c r="F131" s="128">
        <f t="shared" si="8"/>
        <v>25.131999999999998</v>
      </c>
      <c r="G131" s="122">
        <f t="shared" si="9"/>
        <v>0.10852411443904308</v>
      </c>
      <c r="H131" s="128">
        <f t="shared" si="10"/>
        <v>37371.146999999997</v>
      </c>
      <c r="I131" s="122">
        <f t="shared" si="11"/>
        <v>-0.47334703404431655</v>
      </c>
      <c r="J131" s="128">
        <f t="shared" si="12"/>
        <v>93.757031218533825</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0.94494331983805668</v>
      </c>
      <c r="F132" s="128">
        <f t="shared" si="8"/>
        <v>233.40100000000001</v>
      </c>
      <c r="G132" s="122">
        <f t="shared" si="9"/>
        <v>0.93486268650648452</v>
      </c>
      <c r="H132" s="128">
        <f t="shared" si="10"/>
        <v>321927.44500000001</v>
      </c>
      <c r="I132" s="122">
        <f t="shared" si="11"/>
        <v>0.414344161224381</v>
      </c>
      <c r="J132" s="128">
        <f t="shared" si="12"/>
        <v>101.07830096088686</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0.96437246963562751</v>
      </c>
      <c r="F133" s="128">
        <f t="shared" si="8"/>
        <v>238.2</v>
      </c>
      <c r="G133" s="122">
        <f t="shared" si="9"/>
        <v>0.95618627707211667</v>
      </c>
      <c r="H133" s="128">
        <f t="shared" si="10"/>
        <v>329270.39399999997</v>
      </c>
      <c r="I133" s="122">
        <f t="shared" si="11"/>
        <v>0.31514903044159942</v>
      </c>
      <c r="J133" s="128">
        <f t="shared" si="12"/>
        <v>100.85612947600306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0.94697975708502025</v>
      </c>
      <c r="F134" s="128">
        <f t="shared" si="8"/>
        <v>233.904</v>
      </c>
      <c r="G134" s="122">
        <f t="shared" si="9"/>
        <v>0.93580660533514548</v>
      </c>
      <c r="H134" s="128">
        <f t="shared" si="10"/>
        <v>322252.49100000004</v>
      </c>
      <c r="I134" s="122">
        <f t="shared" si="11"/>
        <v>0.33342534243071476</v>
      </c>
      <c r="J134" s="128">
        <f t="shared" si="12"/>
        <v>101.19395948758807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0.86429554655870422</v>
      </c>
      <c r="F135" s="128">
        <f t="shared" si="8"/>
        <v>213.48099999999994</v>
      </c>
      <c r="G135" s="122">
        <f t="shared" si="9"/>
        <v>0.89577962178895221</v>
      </c>
      <c r="H135" s="128">
        <f t="shared" si="10"/>
        <v>308468.87900000002</v>
      </c>
      <c r="I135" s="122">
        <f t="shared" si="11"/>
        <v>-0.37493549301800466</v>
      </c>
      <c r="J135" s="128">
        <f t="shared" si="12"/>
        <v>96.485287847096643</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0.89825101214574898</v>
      </c>
      <c r="F136" s="128">
        <f t="shared" si="8"/>
        <v>221.86799999999999</v>
      </c>
      <c r="G136" s="122">
        <f t="shared" si="9"/>
        <v>0.89147557774176867</v>
      </c>
      <c r="H136" s="128">
        <f t="shared" si="10"/>
        <v>306986.74699999997</v>
      </c>
      <c r="I136" s="122">
        <f t="shared" si="11"/>
        <v>0.47213974162239603</v>
      </c>
      <c r="J136" s="128">
        <f t="shared" si="12"/>
        <v>100.76002467966015</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0.22636032388663968</v>
      </c>
      <c r="F137" s="128">
        <f t="shared" ref="F137:F200" si="14">SUMPRODUCT($K$2:$AI$2,$K137:$AI137)</f>
        <v>55.911000000000001</v>
      </c>
      <c r="G137" s="122">
        <f t="shared" ref="G137:G200" si="15">SUMPRODUCT($K$3:$AI$3,$K137:$AI137)/$J$3</f>
        <v>0.18608291661584747</v>
      </c>
      <c r="H137" s="128">
        <f t="shared" ref="H137:H200" si="16">SUMPRODUCT($K$3:$AI$3,$K137:$AI137)</f>
        <v>64079.141000000003</v>
      </c>
      <c r="I137" s="122">
        <f t="shared" ref="I137:I200" si="17">CORREL($K$4:$AI$4,$K137:$AI137)</f>
        <v>5.2690496385470527E-2</v>
      </c>
      <c r="J137" s="128">
        <f t="shared" si="12"/>
        <v>121.64487100873507</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0.10525506072874494</v>
      </c>
      <c r="F138" s="128">
        <f t="shared" si="14"/>
        <v>25.998000000000001</v>
      </c>
      <c r="G138" s="122">
        <f t="shared" si="15"/>
        <v>0.10810204786878774</v>
      </c>
      <c r="H138" s="128">
        <f t="shared" si="16"/>
        <v>37225.805000000008</v>
      </c>
      <c r="I138" s="122">
        <f t="shared" si="17"/>
        <v>-0.25523769107220756</v>
      </c>
      <c r="J138" s="128">
        <f t="shared" ref="J138:J201" si="18">$E138/$G138*100</f>
        <v>97.366389262580455</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0.11728340080971661</v>
      </c>
      <c r="F139" s="128">
        <f t="shared" si="14"/>
        <v>28.969000000000001</v>
      </c>
      <c r="G139" s="122">
        <f t="shared" si="15"/>
        <v>0.1136869275579484</v>
      </c>
      <c r="H139" s="128">
        <f t="shared" si="16"/>
        <v>39149.002999999997</v>
      </c>
      <c r="I139" s="122">
        <f t="shared" si="17"/>
        <v>-0.34314075090038348</v>
      </c>
      <c r="J139" s="128">
        <f t="shared" si="18"/>
        <v>103.16348882762709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9.0109311740890694E-2</v>
      </c>
      <c r="F140" s="128">
        <f t="shared" si="14"/>
        <v>22.257000000000001</v>
      </c>
      <c r="G140" s="122">
        <f t="shared" si="15"/>
        <v>6.2180007434123781E-2</v>
      </c>
      <c r="H140" s="128">
        <f t="shared" si="16"/>
        <v>21412.182999999997</v>
      </c>
      <c r="I140" s="122">
        <f t="shared" si="17"/>
        <v>0.15968195124997497</v>
      </c>
      <c r="J140" s="128">
        <f t="shared" si="18"/>
        <v>144.91685585010012</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0.77368016194331968</v>
      </c>
      <c r="F141" s="128">
        <f t="shared" si="14"/>
        <v>191.09899999999996</v>
      </c>
      <c r="G141" s="122">
        <f t="shared" si="15"/>
        <v>0.81393719617374949</v>
      </c>
      <c r="H141" s="128">
        <f t="shared" si="16"/>
        <v>280285.78500000003</v>
      </c>
      <c r="I141" s="122">
        <f t="shared" si="17"/>
        <v>-5.2726040047810403E-2</v>
      </c>
      <c r="J141" s="128">
        <f t="shared" si="18"/>
        <v>95.054036795507713</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0.89474493927125509</v>
      </c>
      <c r="F142" s="128">
        <f t="shared" si="14"/>
        <v>221.00200000000001</v>
      </c>
      <c r="G142" s="122">
        <f t="shared" si="15"/>
        <v>0.8918982599504004</v>
      </c>
      <c r="H142" s="128">
        <f t="shared" si="16"/>
        <v>307132.30099999998</v>
      </c>
      <c r="I142" s="122">
        <f t="shared" si="17"/>
        <v>0.25538657888492022</v>
      </c>
      <c r="J142" s="128">
        <f t="shared" si="18"/>
        <v>100.31917085711244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0.882481781376518</v>
      </c>
      <c r="F143" s="128">
        <f t="shared" si="14"/>
        <v>217.97299999999996</v>
      </c>
      <c r="G143" s="122">
        <f t="shared" si="15"/>
        <v>0.88632339309671904</v>
      </c>
      <c r="H143" s="128">
        <f t="shared" si="16"/>
        <v>305212.55099999998</v>
      </c>
      <c r="I143" s="122">
        <f t="shared" si="17"/>
        <v>0.34065115431212689</v>
      </c>
      <c r="J143" s="128">
        <f t="shared" si="18"/>
        <v>99.566567716690997</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0.90972064777327932</v>
      </c>
      <c r="F144" s="128">
        <f t="shared" si="14"/>
        <v>224.70099999999999</v>
      </c>
      <c r="G144" s="122">
        <f t="shared" si="15"/>
        <v>0.93792488050226797</v>
      </c>
      <c r="H144" s="128">
        <f t="shared" si="16"/>
        <v>322981.93599999999</v>
      </c>
      <c r="I144" s="122">
        <f t="shared" si="17"/>
        <v>-0.1616533916904565</v>
      </c>
      <c r="J144" s="128">
        <f t="shared" si="18"/>
        <v>96.992911339137848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7.7477732793522269E-2</v>
      </c>
      <c r="F145" s="128">
        <f t="shared" si="14"/>
        <v>19.137</v>
      </c>
      <c r="G145" s="122">
        <f t="shared" si="15"/>
        <v>6.4293035155274458E-2</v>
      </c>
      <c r="H145" s="128">
        <f t="shared" si="16"/>
        <v>22139.821</v>
      </c>
      <c r="I145" s="122">
        <f t="shared" si="17"/>
        <v>0.32517135986757045</v>
      </c>
      <c r="J145" s="128">
        <f t="shared" si="18"/>
        <v>120.50719429624901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0.12256275303643727</v>
      </c>
      <c r="F146" s="128">
        <f t="shared" si="14"/>
        <v>30.273000000000003</v>
      </c>
      <c r="G146" s="122">
        <f t="shared" si="15"/>
        <v>0.1048782226636233</v>
      </c>
      <c r="H146" s="128">
        <f t="shared" si="16"/>
        <v>36115.654999999992</v>
      </c>
      <c r="I146" s="122">
        <f t="shared" si="17"/>
        <v>0.32296444604082203</v>
      </c>
      <c r="J146" s="128">
        <f t="shared" si="18"/>
        <v>116.86196612001491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0.11419433198380564</v>
      </c>
      <c r="F147" s="128">
        <f t="shared" si="14"/>
        <v>28.205999999999992</v>
      </c>
      <c r="G147" s="122">
        <f t="shared" si="15"/>
        <v>9.7278898704255434E-2</v>
      </c>
      <c r="H147" s="128">
        <f t="shared" si="16"/>
        <v>33498.766999999993</v>
      </c>
      <c r="I147" s="122">
        <f t="shared" si="17"/>
        <v>0.22059998276620432</v>
      </c>
      <c r="J147" s="128">
        <f t="shared" si="18"/>
        <v>117.38859455119453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4.561133603238867E-2</v>
      </c>
      <c r="F148" s="128">
        <f t="shared" si="14"/>
        <v>11.266000000000002</v>
      </c>
      <c r="G148" s="122">
        <f t="shared" si="15"/>
        <v>4.264172169660644E-2</v>
      </c>
      <c r="H148" s="128">
        <f t="shared" si="16"/>
        <v>14684.018</v>
      </c>
      <c r="I148" s="122">
        <f t="shared" si="17"/>
        <v>0.27577333276563715</v>
      </c>
      <c r="J148" s="128">
        <f t="shared" si="18"/>
        <v>106.96410514779603</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9.4060728744939287E-2</v>
      </c>
      <c r="F149" s="128">
        <f t="shared" si="14"/>
        <v>23.233000000000004</v>
      </c>
      <c r="G149" s="122">
        <f t="shared" si="15"/>
        <v>8.4415721429442619E-2</v>
      </c>
      <c r="H149" s="128">
        <f t="shared" si="16"/>
        <v>29069.229000000003</v>
      </c>
      <c r="I149" s="122">
        <f t="shared" si="17"/>
        <v>0.31046087528562555</v>
      </c>
      <c r="J149" s="128">
        <f t="shared" si="18"/>
        <v>111.42560550591074</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0.42199190283400823</v>
      </c>
      <c r="F150" s="128">
        <f t="shared" si="14"/>
        <v>104.23200000000003</v>
      </c>
      <c r="G150" s="122">
        <f t="shared" si="15"/>
        <v>0.38498194901817295</v>
      </c>
      <c r="H150" s="128">
        <f t="shared" si="16"/>
        <v>132571.614</v>
      </c>
      <c r="I150" s="122">
        <f t="shared" si="17"/>
        <v>0.24488164428391371</v>
      </c>
      <c r="J150" s="128">
        <f t="shared" si="18"/>
        <v>109.61342574897928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0.43484615384615383</v>
      </c>
      <c r="F151" s="128">
        <f t="shared" si="14"/>
        <v>107.407</v>
      </c>
      <c r="G151" s="122">
        <f t="shared" si="15"/>
        <v>0.40192443910116799</v>
      </c>
      <c r="H151" s="128">
        <f t="shared" si="16"/>
        <v>138405.89600000001</v>
      </c>
      <c r="I151" s="122">
        <f t="shared" si="17"/>
        <v>0.36748447616312208</v>
      </c>
      <c r="J151" s="128">
        <f t="shared" si="18"/>
        <v>108.19102088407695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0.49583400809716588</v>
      </c>
      <c r="F152" s="128">
        <f t="shared" si="14"/>
        <v>122.47099999999998</v>
      </c>
      <c r="G152" s="122">
        <f t="shared" si="15"/>
        <v>0.44306829230045469</v>
      </c>
      <c r="H152" s="128">
        <f t="shared" si="16"/>
        <v>152574.11099999998</v>
      </c>
      <c r="I152" s="122">
        <f t="shared" si="17"/>
        <v>0.3975544327493552</v>
      </c>
      <c r="J152" s="128">
        <f t="shared" si="18"/>
        <v>111.90916089317662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0.38568016194331978</v>
      </c>
      <c r="F153" s="128">
        <f t="shared" si="14"/>
        <v>95.262999999999991</v>
      </c>
      <c r="G153" s="122">
        <f t="shared" si="15"/>
        <v>0.37604821145435852</v>
      </c>
      <c r="H153" s="128">
        <f t="shared" si="16"/>
        <v>129495.20999999999</v>
      </c>
      <c r="I153" s="122">
        <f t="shared" si="17"/>
        <v>7.7521295514643318E-2</v>
      </c>
      <c r="J153" s="128">
        <f t="shared" si="18"/>
        <v>102.5613605371795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0.49559919028340077</v>
      </c>
      <c r="F154" s="128">
        <f t="shared" si="14"/>
        <v>122.413</v>
      </c>
      <c r="G154" s="122">
        <f t="shared" si="15"/>
        <v>0.46382709854279563</v>
      </c>
      <c r="H154" s="128">
        <f t="shared" si="16"/>
        <v>159722.57200000001</v>
      </c>
      <c r="I154" s="122">
        <f t="shared" si="17"/>
        <v>0.18131615303413903</v>
      </c>
      <c r="J154" s="128">
        <f t="shared" si="18"/>
        <v>106.84998609189145</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0.5009473684210527</v>
      </c>
      <c r="F155" s="128">
        <f t="shared" si="14"/>
        <v>123.73400000000001</v>
      </c>
      <c r="G155" s="122">
        <f t="shared" si="15"/>
        <v>0.5511633677742348</v>
      </c>
      <c r="H155" s="128">
        <f t="shared" si="16"/>
        <v>189797.51499999996</v>
      </c>
      <c r="I155" s="122">
        <f t="shared" si="17"/>
        <v>-0.27744335426836475</v>
      </c>
      <c r="J155" s="128">
        <f t="shared" si="18"/>
        <v>90.889089825405193</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0.4426518218623483</v>
      </c>
      <c r="F156" s="128">
        <f t="shared" si="14"/>
        <v>109.33500000000004</v>
      </c>
      <c r="G156" s="122">
        <f t="shared" si="15"/>
        <v>0.49322110710365374</v>
      </c>
      <c r="H156" s="128">
        <f t="shared" si="16"/>
        <v>169844.63399999999</v>
      </c>
      <c r="I156" s="122">
        <f t="shared" si="17"/>
        <v>-0.36166251523067289</v>
      </c>
      <c r="J156" s="128">
        <f t="shared" si="18"/>
        <v>89.74713682910614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0.39012145748987864</v>
      </c>
      <c r="F157" s="128">
        <f t="shared" si="14"/>
        <v>96.360000000000028</v>
      </c>
      <c r="G157" s="122">
        <f t="shared" si="15"/>
        <v>0.45963988639729592</v>
      </c>
      <c r="H157" s="128">
        <f t="shared" si="16"/>
        <v>158280.67200000002</v>
      </c>
      <c r="I157" s="122">
        <f t="shared" si="17"/>
        <v>-0.3526967404480843</v>
      </c>
      <c r="J157" s="128">
        <f t="shared" si="18"/>
        <v>84.87545773011351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0.56871255060728731</v>
      </c>
      <c r="F158" s="128">
        <f t="shared" si="14"/>
        <v>140.47199999999998</v>
      </c>
      <c r="G158" s="122">
        <f t="shared" si="15"/>
        <v>0.58125503400530854</v>
      </c>
      <c r="H158" s="128">
        <f t="shared" si="16"/>
        <v>200159.82100000003</v>
      </c>
      <c r="I158" s="122">
        <f t="shared" si="17"/>
        <v>-0.15202574371630367</v>
      </c>
      <c r="J158" s="128">
        <f t="shared" si="18"/>
        <v>97.842172082090457</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0.41044939271255076</v>
      </c>
      <c r="F159" s="128">
        <f t="shared" si="14"/>
        <v>101.38100000000004</v>
      </c>
      <c r="G159" s="122">
        <f t="shared" si="15"/>
        <v>0.45169437620151126</v>
      </c>
      <c r="H159" s="128">
        <f t="shared" si="16"/>
        <v>155544.57200000001</v>
      </c>
      <c r="I159" s="122">
        <f t="shared" si="17"/>
        <v>-0.2114117250077539</v>
      </c>
      <c r="J159" s="128">
        <f t="shared" si="18"/>
        <v>90.86882953119607</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5.7607287449392718E-2</v>
      </c>
      <c r="F160" s="128">
        <f t="shared" si="14"/>
        <v>14.229000000000001</v>
      </c>
      <c r="G160" s="122">
        <f t="shared" si="15"/>
        <v>5.268175271084162E-2</v>
      </c>
      <c r="H160" s="128">
        <f t="shared" si="16"/>
        <v>18141.382999999998</v>
      </c>
      <c r="I160" s="122">
        <f t="shared" si="17"/>
        <v>7.0365677730640494E-2</v>
      </c>
      <c r="J160" s="128">
        <f t="shared" si="18"/>
        <v>109.34960301261474</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0.15891497975708499</v>
      </c>
      <c r="F161" s="128">
        <f t="shared" si="14"/>
        <v>39.251999999999995</v>
      </c>
      <c r="G161" s="122">
        <f t="shared" si="15"/>
        <v>0.15599186602315032</v>
      </c>
      <c r="H161" s="128">
        <f t="shared" si="16"/>
        <v>53717.046999999999</v>
      </c>
      <c r="I161" s="122">
        <f t="shared" si="17"/>
        <v>5.8248707274211262E-2</v>
      </c>
      <c r="J161" s="128">
        <f t="shared" si="18"/>
        <v>101.87388856127977</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7.2684210526315796E-2</v>
      </c>
      <c r="F162" s="128">
        <f t="shared" si="14"/>
        <v>17.953000000000003</v>
      </c>
      <c r="G162" s="122">
        <f t="shared" si="15"/>
        <v>7.2341385999454069E-2</v>
      </c>
      <c r="H162" s="128">
        <f t="shared" si="16"/>
        <v>24911.335000000006</v>
      </c>
      <c r="I162" s="122">
        <f t="shared" si="17"/>
        <v>-0.24556047933393349</v>
      </c>
      <c r="J162" s="128">
        <f t="shared" si="18"/>
        <v>100.47389820104402</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0.13093522267206475</v>
      </c>
      <c r="F163" s="128">
        <f t="shared" si="14"/>
        <v>32.340999999999994</v>
      </c>
      <c r="G163" s="122">
        <f t="shared" si="15"/>
        <v>0.11770483043809059</v>
      </c>
      <c r="H163" s="128">
        <f t="shared" si="16"/>
        <v>40532.6</v>
      </c>
      <c r="I163" s="122">
        <f t="shared" si="17"/>
        <v>-0.184685325030155</v>
      </c>
      <c r="J163" s="128">
        <f t="shared" si="18"/>
        <v>111.24031374475575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0.18363157894736842</v>
      </c>
      <c r="F164" s="128">
        <f t="shared" si="14"/>
        <v>45.356999999999999</v>
      </c>
      <c r="G164" s="122">
        <f t="shared" si="15"/>
        <v>0.18513943338037742</v>
      </c>
      <c r="H164" s="128">
        <f t="shared" si="16"/>
        <v>63754.24500000001</v>
      </c>
      <c r="I164" s="122">
        <f t="shared" si="17"/>
        <v>-0.311817332484572</v>
      </c>
      <c r="J164" s="128">
        <f t="shared" si="18"/>
        <v>99.185557390190866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0.19802024291497974</v>
      </c>
      <c r="F165" s="128">
        <f t="shared" si="14"/>
        <v>48.910999999999994</v>
      </c>
      <c r="G165" s="122">
        <f t="shared" si="15"/>
        <v>0.20978183169840689</v>
      </c>
      <c r="H165" s="128">
        <f t="shared" si="16"/>
        <v>72240.051999999996</v>
      </c>
      <c r="I165" s="122">
        <f t="shared" si="17"/>
        <v>0.18508152099865158</v>
      </c>
      <c r="J165" s="128">
        <f t="shared" si="18"/>
        <v>94.39341877787767</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0.10577732793522267</v>
      </c>
      <c r="F166" s="128">
        <f t="shared" si="14"/>
        <v>26.126999999999999</v>
      </c>
      <c r="G166" s="122">
        <f t="shared" si="15"/>
        <v>0.11245917039824832</v>
      </c>
      <c r="H166" s="128">
        <f t="shared" si="16"/>
        <v>38726.214999999997</v>
      </c>
      <c r="I166" s="122">
        <f t="shared" si="17"/>
        <v>0.18117100194700794</v>
      </c>
      <c r="J166" s="128">
        <f t="shared" si="18"/>
        <v>94.058428103850105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9.2380566801619449E-2</v>
      </c>
      <c r="F167" s="128">
        <f t="shared" si="14"/>
        <v>22.818000000000005</v>
      </c>
      <c r="G167" s="122">
        <f t="shared" si="15"/>
        <v>9.4001954361449411E-2</v>
      </c>
      <c r="H167" s="128">
        <f t="shared" si="16"/>
        <v>32370.324999999997</v>
      </c>
      <c r="I167" s="122">
        <f t="shared" si="17"/>
        <v>0.17308296167265994</v>
      </c>
      <c r="J167" s="128">
        <f t="shared" si="18"/>
        <v>98.275155478581297</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0.83348582995951437</v>
      </c>
      <c r="F168" s="128">
        <f t="shared" si="14"/>
        <v>205.87100000000004</v>
      </c>
      <c r="G168" s="122">
        <f t="shared" si="15"/>
        <v>0.83938482335244124</v>
      </c>
      <c r="H168" s="128">
        <f t="shared" si="16"/>
        <v>289048.87899999996</v>
      </c>
      <c r="I168" s="122">
        <f t="shared" si="17"/>
        <v>-0.29119255968991686</v>
      </c>
      <c r="J168" s="128">
        <f t="shared" si="18"/>
        <v>99.297224201723495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5.1773279352226718E-2</v>
      </c>
      <c r="F169" s="128">
        <f t="shared" si="14"/>
        <v>12.788</v>
      </c>
      <c r="G169" s="122">
        <f t="shared" si="15"/>
        <v>4.9000816011244112E-2</v>
      </c>
      <c r="H169" s="128">
        <f t="shared" si="16"/>
        <v>16873.823</v>
      </c>
      <c r="I169" s="122">
        <f t="shared" si="17"/>
        <v>0.2167413648909384</v>
      </c>
      <c r="J169" s="128">
        <f t="shared" si="18"/>
        <v>105.6579942267623</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8.413765182186235E-2</v>
      </c>
      <c r="F170" s="128">
        <f t="shared" si="14"/>
        <v>20.782</v>
      </c>
      <c r="G170" s="122">
        <f t="shared" si="15"/>
        <v>8.3300428623699754E-2</v>
      </c>
      <c r="H170" s="128">
        <f t="shared" si="16"/>
        <v>28685.168999999998</v>
      </c>
      <c r="I170" s="122">
        <f t="shared" si="17"/>
        <v>9.4503173850717881E-2</v>
      </c>
      <c r="J170" s="128">
        <f t="shared" si="18"/>
        <v>101.00506469413818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3.088663967611336E-2</v>
      </c>
      <c r="F171" s="128">
        <f t="shared" si="14"/>
        <v>7.6289999999999996</v>
      </c>
      <c r="G171" s="122">
        <f t="shared" si="15"/>
        <v>2.8529173127965664E-2</v>
      </c>
      <c r="H171" s="128">
        <f t="shared" si="16"/>
        <v>9824.2489999999998</v>
      </c>
      <c r="I171" s="122">
        <f t="shared" si="17"/>
        <v>0.44199303463288803</v>
      </c>
      <c r="J171" s="128">
        <f t="shared" si="18"/>
        <v>108.26335392748132</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0.9381983805668016</v>
      </c>
      <c r="F172" s="128">
        <f t="shared" si="14"/>
        <v>231.73499999999999</v>
      </c>
      <c r="G172" s="122">
        <f t="shared" si="15"/>
        <v>0.93777282943913021</v>
      </c>
      <c r="H172" s="128">
        <f t="shared" si="16"/>
        <v>322929.576</v>
      </c>
      <c r="I172" s="122">
        <f t="shared" si="17"/>
        <v>0.33161180783506933</v>
      </c>
      <c r="J172" s="128">
        <f t="shared" si="18"/>
        <v>100.045378914201</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1.1651821862348179E-2</v>
      </c>
      <c r="F173" s="128">
        <f t="shared" si="14"/>
        <v>2.8780000000000001</v>
      </c>
      <c r="G173" s="122">
        <f t="shared" si="15"/>
        <v>1.179429547157319E-2</v>
      </c>
      <c r="H173" s="128">
        <f t="shared" si="16"/>
        <v>4061.4600000000005</v>
      </c>
      <c r="I173" s="122">
        <f t="shared" si="17"/>
        <v>-0.34266003302091874</v>
      </c>
      <c r="J173" s="128">
        <f t="shared" si="18"/>
        <v>98.792012549046248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2.9655870445344134E-2</v>
      </c>
      <c r="F174" s="128">
        <f t="shared" si="14"/>
        <v>7.3250000000000011</v>
      </c>
      <c r="G174" s="122">
        <f t="shared" si="15"/>
        <v>3.2582733666707324E-2</v>
      </c>
      <c r="H174" s="128">
        <f t="shared" si="16"/>
        <v>11220.125</v>
      </c>
      <c r="I174" s="122">
        <f t="shared" si="17"/>
        <v>-0.36602490378765462</v>
      </c>
      <c r="J174" s="128">
        <f t="shared" si="18"/>
        <v>91.017134254901919</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1.5190283400809718E-2</v>
      </c>
      <c r="F175" s="128">
        <f t="shared" si="14"/>
        <v>3.7520000000000002</v>
      </c>
      <c r="G175" s="122">
        <f t="shared" si="15"/>
        <v>1.2716873137839107E-2</v>
      </c>
      <c r="H175" s="128">
        <f t="shared" si="16"/>
        <v>4379.1569999999992</v>
      </c>
      <c r="I175" s="122">
        <f t="shared" si="17"/>
        <v>-0.24401126490805644</v>
      </c>
      <c r="J175" s="128">
        <f t="shared" si="18"/>
        <v>119.44983044307465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4.8137651821862342E-3</v>
      </c>
      <c r="F176" s="128">
        <f t="shared" si="14"/>
        <v>1.1889999999999998</v>
      </c>
      <c r="G176" s="122">
        <f t="shared" si="15"/>
        <v>4.8937936682173777E-3</v>
      </c>
      <c r="H176" s="128">
        <f t="shared" si="16"/>
        <v>1685.2169999999999</v>
      </c>
      <c r="I176" s="122">
        <f t="shared" si="17"/>
        <v>-0.25936331790158945</v>
      </c>
      <c r="J176" s="128">
        <f t="shared" si="18"/>
        <v>98.364694315763927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0.91804453441295542</v>
      </c>
      <c r="F177" s="128">
        <f t="shared" si="14"/>
        <v>226.75699999999998</v>
      </c>
      <c r="G177" s="122">
        <f t="shared" si="15"/>
        <v>0.91786566886786447</v>
      </c>
      <c r="H177" s="128">
        <f t="shared" si="16"/>
        <v>316074.38600000006</v>
      </c>
      <c r="I177" s="122">
        <f t="shared" si="17"/>
        <v>0.37293757530030824</v>
      </c>
      <c r="J177" s="128">
        <f t="shared" si="18"/>
        <v>100.01948711572486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1.711740890688259E-2</v>
      </c>
      <c r="F178" s="128">
        <f t="shared" si="14"/>
        <v>4.2279999999999998</v>
      </c>
      <c r="G178" s="122">
        <f t="shared" si="15"/>
        <v>1.6008598609586536E-2</v>
      </c>
      <c r="H178" s="128">
        <f t="shared" si="16"/>
        <v>5512.6890000000003</v>
      </c>
      <c r="I178" s="122">
        <f t="shared" si="17"/>
        <v>-0.12794923337865699</v>
      </c>
      <c r="J178" s="128">
        <f t="shared" si="18"/>
        <v>106.92634205115279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1.7085020242914983E-3</v>
      </c>
      <c r="F179" s="128">
        <f t="shared" si="14"/>
        <v>0.4220000000000001</v>
      </c>
      <c r="G179" s="122">
        <f t="shared" si="15"/>
        <v>2.2442254862671987E-3</v>
      </c>
      <c r="H179" s="128">
        <f t="shared" si="16"/>
        <v>772.81700000000001</v>
      </c>
      <c r="I179" s="122">
        <f t="shared" si="17"/>
        <v>-0.43528025548566263</v>
      </c>
      <c r="J179" s="128">
        <f t="shared" si="18"/>
        <v>76.128804112871705</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4.3481781376518225E-3</v>
      </c>
      <c r="F180" s="128">
        <f t="shared" si="14"/>
        <v>1.0740000000000001</v>
      </c>
      <c r="G180" s="122">
        <f t="shared" si="15"/>
        <v>4.2483665255344727E-3</v>
      </c>
      <c r="H180" s="128">
        <f t="shared" si="16"/>
        <v>1462.9590000000001</v>
      </c>
      <c r="I180" s="122">
        <f t="shared" si="17"/>
        <v>0.15615835208695639</v>
      </c>
      <c r="J180" s="128">
        <f t="shared" si="18"/>
        <v>102.34941150951641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1.7028340080971663E-2</v>
      </c>
      <c r="F181" s="128">
        <f t="shared" si="14"/>
        <v>4.2060000000000004</v>
      </c>
      <c r="G181" s="122">
        <f t="shared" si="15"/>
        <v>1.8297391087182528E-2</v>
      </c>
      <c r="H181" s="128">
        <f t="shared" si="16"/>
        <v>6300.853000000001</v>
      </c>
      <c r="I181" s="122">
        <f t="shared" si="17"/>
        <v>-0.37334943792573755</v>
      </c>
      <c r="J181" s="128">
        <f t="shared" si="18"/>
        <v>93.064306270964252</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8.42914979757085E-3</v>
      </c>
      <c r="F182" s="128">
        <f t="shared" si="14"/>
        <v>2.0819999999999999</v>
      </c>
      <c r="G182" s="122">
        <f t="shared" si="15"/>
        <v>8.2434094750230853E-3</v>
      </c>
      <c r="H182" s="128">
        <f t="shared" si="16"/>
        <v>2838.6839999999997</v>
      </c>
      <c r="I182" s="122">
        <f t="shared" si="17"/>
        <v>-0.30255751429139982</v>
      </c>
      <c r="J182" s="128">
        <f t="shared" si="18"/>
        <v>102.2531978195496</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3.3441295546558704E-2</v>
      </c>
      <c r="F183" s="128">
        <f t="shared" si="14"/>
        <v>8.26</v>
      </c>
      <c r="G183" s="122">
        <f t="shared" si="15"/>
        <v>3.3192413128197977E-2</v>
      </c>
      <c r="H183" s="128">
        <f t="shared" si="16"/>
        <v>11430.072999999999</v>
      </c>
      <c r="I183" s="122">
        <f t="shared" si="17"/>
        <v>-0.34921644879913816</v>
      </c>
      <c r="J183" s="128">
        <f t="shared" si="18"/>
        <v>100.74981718683567</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0.40807692307692306</v>
      </c>
      <c r="F184" s="128">
        <f t="shared" si="14"/>
        <v>100.795</v>
      </c>
      <c r="G184" s="122">
        <f t="shared" si="15"/>
        <v>0.4366581145203538</v>
      </c>
      <c r="H184" s="128">
        <f t="shared" si="16"/>
        <v>150366.715</v>
      </c>
      <c r="I184" s="122">
        <f t="shared" si="17"/>
        <v>-3.6916815513970171E-2</v>
      </c>
      <c r="J184" s="128">
        <f t="shared" si="18"/>
        <v>93.45456078954912</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2.8097165991902836E-3</v>
      </c>
      <c r="F185" s="128">
        <f t="shared" si="14"/>
        <v>0.69400000000000006</v>
      </c>
      <c r="G185" s="122">
        <f t="shared" si="15"/>
        <v>4.0487864373704103E-3</v>
      </c>
      <c r="H185" s="128">
        <f t="shared" si="16"/>
        <v>1394.2319999999997</v>
      </c>
      <c r="I185" s="122">
        <f t="shared" si="17"/>
        <v>-0.3915314074198617</v>
      </c>
      <c r="J185" s="128">
        <f t="shared" si="18"/>
        <v>69.396512823114648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3.1619433198380566E-3</v>
      </c>
      <c r="F186" s="128">
        <f t="shared" si="14"/>
        <v>0.78100000000000003</v>
      </c>
      <c r="G186" s="122">
        <f t="shared" si="15"/>
        <v>3.3570905859599594E-3</v>
      </c>
      <c r="H186" s="128">
        <f t="shared" si="16"/>
        <v>1156.0409999999997</v>
      </c>
      <c r="I186" s="122">
        <f t="shared" si="17"/>
        <v>-0.39723326496256073</v>
      </c>
      <c r="J186" s="128">
        <f t="shared" si="18"/>
        <v>94.187012202231045</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1.685425101214575E-2</v>
      </c>
      <c r="F187" s="128">
        <f t="shared" si="14"/>
        <v>4.1630000000000003</v>
      </c>
      <c r="G187" s="122">
        <f t="shared" si="15"/>
        <v>1.6552404764808716E-2</v>
      </c>
      <c r="H187" s="128">
        <f t="shared" si="16"/>
        <v>5699.9530000000004</v>
      </c>
      <c r="I187" s="122">
        <f t="shared" si="17"/>
        <v>-0.31389661969509469</v>
      </c>
      <c r="J187" s="128">
        <f t="shared" si="18"/>
        <v>101.82357942320728</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6.9473684210526318E-3</v>
      </c>
      <c r="F188" s="128">
        <f t="shared" si="14"/>
        <v>1.716</v>
      </c>
      <c r="G188" s="122">
        <f t="shared" si="15"/>
        <v>9.6218818787424717E-3</v>
      </c>
      <c r="H188" s="128">
        <f t="shared" si="16"/>
        <v>3313.3719999999998</v>
      </c>
      <c r="I188" s="122">
        <f t="shared" si="17"/>
        <v>-0.48883940136092874</v>
      </c>
      <c r="J188" s="128">
        <f t="shared" si="18"/>
        <v>72.203842331523362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2.489878542510122E-3</v>
      </c>
      <c r="F189" s="128">
        <f t="shared" si="14"/>
        <v>0.6150000000000001</v>
      </c>
      <c r="G189" s="122">
        <f t="shared" si="15"/>
        <v>3.2523275196162131E-3</v>
      </c>
      <c r="H189" s="128">
        <f t="shared" si="16"/>
        <v>1119.9649999999999</v>
      </c>
      <c r="I189" s="122">
        <f t="shared" si="17"/>
        <v>-0.40318738181457542</v>
      </c>
      <c r="J189" s="128">
        <f t="shared" si="18"/>
        <v>76.556820538293664</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1.082591093117409E-2</v>
      </c>
      <c r="F190" s="128">
        <f t="shared" si="14"/>
        <v>2.6740000000000004</v>
      </c>
      <c r="G190" s="122">
        <f t="shared" si="15"/>
        <v>9.6768943947868214E-3</v>
      </c>
      <c r="H190" s="128">
        <f t="shared" si="16"/>
        <v>3332.3160000000003</v>
      </c>
      <c r="I190" s="122">
        <f t="shared" si="17"/>
        <v>0.13258941927877227</v>
      </c>
      <c r="J190" s="128">
        <f t="shared" si="18"/>
        <v>111.87381498144975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0.54895141700404848</v>
      </c>
      <c r="F191" s="128">
        <f t="shared" si="14"/>
        <v>135.59099999999998</v>
      </c>
      <c r="G191" s="122">
        <f t="shared" si="15"/>
        <v>0.51704123905935095</v>
      </c>
      <c r="H191" s="128">
        <f t="shared" si="16"/>
        <v>178047.28699999998</v>
      </c>
      <c r="I191" s="122">
        <f t="shared" si="17"/>
        <v>0.39111350178755194</v>
      </c>
      <c r="J191" s="128">
        <f t="shared" si="18"/>
        <v>106.17168912923687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0.13640485829959512</v>
      </c>
      <c r="F192" s="128">
        <f t="shared" si="14"/>
        <v>33.691999999999993</v>
      </c>
      <c r="G192" s="122">
        <f t="shared" si="15"/>
        <v>0.29350770999947728</v>
      </c>
      <c r="H192" s="128">
        <f t="shared" si="16"/>
        <v>101071.728</v>
      </c>
      <c r="I192" s="122">
        <f t="shared" si="17"/>
        <v>-0.21646191148128258</v>
      </c>
      <c r="J192" s="128">
        <f t="shared" si="18"/>
        <v>46.474029012675018</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0.15640485829959511</v>
      </c>
      <c r="F193" s="128">
        <f t="shared" si="14"/>
        <v>38.631999999999991</v>
      </c>
      <c r="G193" s="122">
        <f t="shared" si="15"/>
        <v>0.13181830827220509</v>
      </c>
      <c r="H193" s="128">
        <f t="shared" si="16"/>
        <v>45392.688999999998</v>
      </c>
      <c r="I193" s="122">
        <f t="shared" si="17"/>
        <v>-0.3250551342168313</v>
      </c>
      <c r="J193" s="128">
        <f t="shared" si="18"/>
        <v>118.65184764518351</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0.41006882591093119</v>
      </c>
      <c r="F194" s="128">
        <f t="shared" si="14"/>
        <v>101.28700000000001</v>
      </c>
      <c r="G194" s="122">
        <f t="shared" si="15"/>
        <v>0.35478123929166738</v>
      </c>
      <c r="H194" s="128">
        <f t="shared" si="16"/>
        <v>122171.758</v>
      </c>
      <c r="I194" s="122">
        <f t="shared" si="17"/>
        <v>0.50490164296911622</v>
      </c>
      <c r="J194" s="128">
        <f t="shared" si="18"/>
        <v>115.58357108443708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0.2974129554655871</v>
      </c>
      <c r="F195" s="128">
        <f t="shared" si="14"/>
        <v>73.461000000000013</v>
      </c>
      <c r="G195" s="122">
        <f t="shared" si="15"/>
        <v>0.22008117133912963</v>
      </c>
      <c r="H195" s="128">
        <f t="shared" si="16"/>
        <v>75786.712</v>
      </c>
      <c r="I195" s="122">
        <f t="shared" si="17"/>
        <v>0.13053881516076274</v>
      </c>
      <c r="J195" s="128">
        <f t="shared" si="18"/>
        <v>135.13784648451121</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0.32636032388663971</v>
      </c>
      <c r="F196" s="128">
        <f t="shared" si="14"/>
        <v>80.611000000000004</v>
      </c>
      <c r="G196" s="122">
        <f t="shared" si="15"/>
        <v>0.38643580517949344</v>
      </c>
      <c r="H196" s="128">
        <f t="shared" si="16"/>
        <v>133072.261</v>
      </c>
      <c r="I196" s="122">
        <f t="shared" si="17"/>
        <v>9.8079331820322066E-2</v>
      </c>
      <c r="J196" s="128">
        <f t="shared" si="18"/>
        <v>84.453955744357174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0.24055060728744934</v>
      </c>
      <c r="F197" s="128">
        <f t="shared" si="14"/>
        <v>59.41599999999999</v>
      </c>
      <c r="G197" s="122">
        <f t="shared" si="15"/>
        <v>0.27757508465027669</v>
      </c>
      <c r="H197" s="128">
        <f t="shared" si="16"/>
        <v>95585.200999999986</v>
      </c>
      <c r="I197" s="122">
        <f t="shared" si="17"/>
        <v>4.2942592331770245E-2</v>
      </c>
      <c r="J197" s="128">
        <f t="shared" si="18"/>
        <v>86.661455076389387</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7.5951417004048588E-3</v>
      </c>
      <c r="F198" s="128">
        <f t="shared" si="14"/>
        <v>1.8760000000000001</v>
      </c>
      <c r="G198" s="122">
        <f t="shared" si="15"/>
        <v>7.6805708013172351E-3</v>
      </c>
      <c r="H198" s="128">
        <f t="shared" si="16"/>
        <v>2644.8660000000004</v>
      </c>
      <c r="I198" s="122">
        <f t="shared" si="17"/>
        <v>-0.38820982880551763</v>
      </c>
      <c r="J198" s="128">
        <f t="shared" si="18"/>
        <v>98.887724582947328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0.16552226720647775</v>
      </c>
      <c r="F199" s="128">
        <f t="shared" si="14"/>
        <v>40.884000000000007</v>
      </c>
      <c r="G199" s="122">
        <f t="shared" si="15"/>
        <v>0.16752396633735822</v>
      </c>
      <c r="H199" s="128">
        <f t="shared" si="16"/>
        <v>57688.218000000001</v>
      </c>
      <c r="I199" s="122">
        <f t="shared" si="17"/>
        <v>-0.30391496497080422</v>
      </c>
      <c r="J199" s="128">
        <f t="shared" si="18"/>
        <v>98.805126708348425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0.25989068825910933</v>
      </c>
      <c r="F200" s="128">
        <f t="shared" si="14"/>
        <v>64.192999999999998</v>
      </c>
      <c r="G200" s="122">
        <f t="shared" si="15"/>
        <v>0.16080312639752808</v>
      </c>
      <c r="H200" s="128">
        <f t="shared" si="16"/>
        <v>55373.842999999972</v>
      </c>
      <c r="I200" s="122">
        <f t="shared" si="17"/>
        <v>8.8505643377198198E-2</v>
      </c>
      <c r="J200" s="128">
        <f t="shared" si="18"/>
        <v>161.62042000142631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8.3153846153846148E-2</v>
      </c>
      <c r="F201" s="128">
        <f t="shared" ref="F201:F264" si="20">SUMPRODUCT($K$2:$AI$2,$K201:$AI201)</f>
        <v>20.538999999999998</v>
      </c>
      <c r="G201" s="122">
        <f t="shared" ref="G201:G264" si="21">SUMPRODUCT($K$3:$AI$3,$K201:$AI201)/$J$3</f>
        <v>6.5015161546994701E-2</v>
      </c>
      <c r="H201" s="128">
        <f t="shared" ref="H201:H264" si="22">SUMPRODUCT($K$3:$AI$3,$K201:$AI201)</f>
        <v>22388.491000000002</v>
      </c>
      <c r="I201" s="122">
        <f t="shared" ref="I201:I264" si="23">CORREL($K$4:$AI$4,$K201:$AI201)</f>
        <v>-0.17169619744556436</v>
      </c>
      <c r="J201" s="128">
        <f t="shared" si="18"/>
        <v>127.89916101914216</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0.28767206477732798</v>
      </c>
      <c r="F202" s="128">
        <f t="shared" si="20"/>
        <v>71.055000000000007</v>
      </c>
      <c r="G202" s="122">
        <f t="shared" si="21"/>
        <v>0.23300681558145886</v>
      </c>
      <c r="H202" s="128">
        <f t="shared" si="22"/>
        <v>80237.761000000013</v>
      </c>
      <c r="I202" s="122">
        <f t="shared" si="23"/>
        <v>6.626093265313316E-3</v>
      </c>
      <c r="J202" s="128">
        <f t="shared" ref="J202:J265" si="24">$E202/$G202*100</f>
        <v>123.46079407997325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0.50402834008097175</v>
      </c>
      <c r="F203" s="128">
        <f t="shared" si="20"/>
        <v>124.49500000000002</v>
      </c>
      <c r="G203" s="122">
        <f t="shared" si="21"/>
        <v>0.44726367907816866</v>
      </c>
      <c r="H203" s="128">
        <f t="shared" si="22"/>
        <v>154018.826</v>
      </c>
      <c r="I203" s="122">
        <f t="shared" si="23"/>
        <v>0.51461782598954742</v>
      </c>
      <c r="J203" s="128">
        <f t="shared" si="24"/>
        <v>112.69154274270554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0.10201214574898786</v>
      </c>
      <c r="F204" s="128">
        <f t="shared" si="20"/>
        <v>25.196999999999999</v>
      </c>
      <c r="G204" s="122">
        <f t="shared" si="21"/>
        <v>0.19577649422984222</v>
      </c>
      <c r="H204" s="128">
        <f t="shared" si="22"/>
        <v>67417.202000000005</v>
      </c>
      <c r="I204" s="122">
        <f t="shared" si="23"/>
        <v>-0.31479536861612495</v>
      </c>
      <c r="J204" s="128">
        <f t="shared" si="24"/>
        <v>52.106431954607011</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2.3141700404858297E-2</v>
      </c>
      <c r="F205" s="128">
        <f t="shared" si="20"/>
        <v>5.7159999999999993</v>
      </c>
      <c r="G205" s="122">
        <f t="shared" si="21"/>
        <v>5.854904198537568E-2</v>
      </c>
      <c r="H205" s="128">
        <f t="shared" si="22"/>
        <v>20161.830999999998</v>
      </c>
      <c r="I205" s="122">
        <f t="shared" si="23"/>
        <v>-0.43181745471954536</v>
      </c>
      <c r="J205" s="128">
        <f t="shared" si="24"/>
        <v>39.525327178946171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0.17999595141700406</v>
      </c>
      <c r="F206" s="128">
        <f t="shared" si="20"/>
        <v>44.459000000000003</v>
      </c>
      <c r="G206" s="122">
        <f t="shared" si="21"/>
        <v>0.1032161123017325</v>
      </c>
      <c r="H206" s="128">
        <f t="shared" si="22"/>
        <v>35543.294000000002</v>
      </c>
      <c r="I206" s="122">
        <f t="shared" si="23"/>
        <v>0.18195565741201067</v>
      </c>
      <c r="J206" s="128">
        <f t="shared" si="24"/>
        <v>174.3874550233208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0.21421052631578941</v>
      </c>
      <c r="F207" s="128">
        <f t="shared" si="20"/>
        <v>52.909999999999982</v>
      </c>
      <c r="G207" s="122">
        <f t="shared" si="21"/>
        <v>0.13243182676168405</v>
      </c>
      <c r="H207" s="128">
        <f t="shared" si="22"/>
        <v>45603.958999999995</v>
      </c>
      <c r="I207" s="122">
        <f t="shared" si="23"/>
        <v>0.50174747849420298</v>
      </c>
      <c r="J207" s="128">
        <f t="shared" si="24"/>
        <v>161.75154534511492</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0.32042510121457496</v>
      </c>
      <c r="F208" s="128">
        <f t="shared" si="20"/>
        <v>79.14500000000001</v>
      </c>
      <c r="G208" s="122">
        <f t="shared" si="21"/>
        <v>0.2541451425551316</v>
      </c>
      <c r="H208" s="128">
        <f t="shared" si="22"/>
        <v>87516.913000000015</v>
      </c>
      <c r="I208" s="122">
        <f t="shared" si="23"/>
        <v>0.62061556139026752</v>
      </c>
      <c r="J208" s="128">
        <f t="shared" si="24"/>
        <v>126.07956933312832</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0.2437732793522267</v>
      </c>
      <c r="F209" s="128">
        <f t="shared" si="20"/>
        <v>60.211999999999996</v>
      </c>
      <c r="G209" s="122">
        <f t="shared" si="21"/>
        <v>0.33113147364080403</v>
      </c>
      <c r="H209" s="128">
        <f t="shared" si="22"/>
        <v>114027.772</v>
      </c>
      <c r="I209" s="122">
        <f t="shared" si="23"/>
        <v>-0.28044738384805934</v>
      </c>
      <c r="J209" s="128">
        <f t="shared" si="24"/>
        <v>73.618275143685253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3.1603238866396759E-2</v>
      </c>
      <c r="F210" s="128">
        <f t="shared" si="20"/>
        <v>7.806</v>
      </c>
      <c r="G210" s="122">
        <f t="shared" si="21"/>
        <v>0.10414279035190122</v>
      </c>
      <c r="H210" s="128">
        <f t="shared" si="22"/>
        <v>35862.402999999998</v>
      </c>
      <c r="I210" s="122">
        <f t="shared" si="23"/>
        <v>-0.57473462503986072</v>
      </c>
      <c r="J210" s="128">
        <f t="shared" si="24"/>
        <v>30.346065012862233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6.5263157894736848E-3</v>
      </c>
      <c r="F211" s="128">
        <f t="shared" si="20"/>
        <v>1.6120000000000001</v>
      </c>
      <c r="G211" s="122">
        <f t="shared" si="21"/>
        <v>3.8617874421387047E-2</v>
      </c>
      <c r="H211" s="128">
        <f t="shared" si="22"/>
        <v>13298.374</v>
      </c>
      <c r="I211" s="122">
        <f t="shared" si="23"/>
        <v>-0.50199201366401625</v>
      </c>
      <c r="J211" s="128">
        <f t="shared" si="24"/>
        <v>16.899728136925454</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3.4615384615384616E-3</v>
      </c>
      <c r="F212" s="128">
        <f t="shared" si="20"/>
        <v>0.85499999999999998</v>
      </c>
      <c r="G212" s="122">
        <f t="shared" si="21"/>
        <v>3.6489534147602198E-2</v>
      </c>
      <c r="H212" s="128">
        <f t="shared" si="22"/>
        <v>12565.462999999998</v>
      </c>
      <c r="I212" s="122">
        <f t="shared" si="23"/>
        <v>-0.34946673456713823</v>
      </c>
      <c r="J212" s="128">
        <f t="shared" si="24"/>
        <v>9.4863871035907064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0.15444129554655872</v>
      </c>
      <c r="F213" s="128">
        <f t="shared" si="20"/>
        <v>38.147000000000006</v>
      </c>
      <c r="G213" s="122">
        <f t="shared" si="21"/>
        <v>0.15845168400327569</v>
      </c>
      <c r="H213" s="128">
        <f t="shared" si="22"/>
        <v>54564.10500000001</v>
      </c>
      <c r="I213" s="122">
        <f t="shared" si="23"/>
        <v>-0.36511356951056129</v>
      </c>
      <c r="J213" s="128">
        <f t="shared" si="24"/>
        <v>97.469014935408282</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0.19169230769230766</v>
      </c>
      <c r="F214" s="128">
        <f t="shared" si="20"/>
        <v>47.347999999999992</v>
      </c>
      <c r="G214" s="122">
        <f t="shared" si="21"/>
        <v>0.16054127681076091</v>
      </c>
      <c r="H214" s="128">
        <f t="shared" si="22"/>
        <v>55283.673000000003</v>
      </c>
      <c r="I214" s="122">
        <f t="shared" si="23"/>
        <v>-2.5539187273941891E-2</v>
      </c>
      <c r="J214" s="128">
        <f t="shared" si="24"/>
        <v>119.40375179541284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3.9004048582995943E-2</v>
      </c>
      <c r="F215" s="128">
        <f t="shared" si="20"/>
        <v>9.6339999999999986</v>
      </c>
      <c r="G215" s="122">
        <f t="shared" si="21"/>
        <v>3.043571225294606E-2</v>
      </c>
      <c r="H215" s="128">
        <f t="shared" si="22"/>
        <v>10480.780999999999</v>
      </c>
      <c r="I215" s="122">
        <f t="shared" si="23"/>
        <v>0.16160207091636297</v>
      </c>
      <c r="J215" s="128">
        <f t="shared" si="24"/>
        <v>128.15224516134168</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0.26374089068825912</v>
      </c>
      <c r="F216" s="128">
        <f t="shared" si="20"/>
        <v>65.144000000000005</v>
      </c>
      <c r="G216" s="122">
        <f t="shared" si="21"/>
        <v>0.30298150180916372</v>
      </c>
      <c r="H216" s="128">
        <f t="shared" si="22"/>
        <v>104334.10400000001</v>
      </c>
      <c r="I216" s="122">
        <f t="shared" si="23"/>
        <v>-7.4542856366467429E-3</v>
      </c>
      <c r="J216" s="128">
        <f t="shared" si="24"/>
        <v>87.048512570374442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0.17579757085020239</v>
      </c>
      <c r="F217" s="128">
        <f t="shared" si="20"/>
        <v>43.42199999999999</v>
      </c>
      <c r="G217" s="122">
        <f t="shared" si="21"/>
        <v>0.18888569744277756</v>
      </c>
      <c r="H217" s="128">
        <f t="shared" si="22"/>
        <v>65044.300999999992</v>
      </c>
      <c r="I217" s="122">
        <f t="shared" si="23"/>
        <v>-4.2685893419697828E-2</v>
      </c>
      <c r="J217" s="128">
        <f t="shared" si="24"/>
        <v>93.070874730184286</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0.32995141700404867</v>
      </c>
      <c r="F218" s="128">
        <f t="shared" si="20"/>
        <v>81.498000000000019</v>
      </c>
      <c r="G218" s="122">
        <f t="shared" si="21"/>
        <v>0.31733822940079798</v>
      </c>
      <c r="H218" s="128">
        <f t="shared" si="22"/>
        <v>109277.958</v>
      </c>
      <c r="I218" s="122">
        <f t="shared" si="23"/>
        <v>2.7939408385005967E-2</v>
      </c>
      <c r="J218" s="128">
        <f t="shared" si="24"/>
        <v>103.97468266810054</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0.88988259109311751</v>
      </c>
      <c r="F219" s="128">
        <f t="shared" si="20"/>
        <v>219.80100000000002</v>
      </c>
      <c r="G219" s="122">
        <f t="shared" si="21"/>
        <v>0.90004425626818607</v>
      </c>
      <c r="H219" s="128">
        <f t="shared" si="22"/>
        <v>309937.44</v>
      </c>
      <c r="I219" s="122">
        <f t="shared" si="23"/>
        <v>-0.14408686996968159</v>
      </c>
      <c r="J219" s="128">
        <f t="shared" si="24"/>
        <v>98.87098160959313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8.3352226720647765E-2</v>
      </c>
      <c r="F220" s="128">
        <f t="shared" si="20"/>
        <v>20.587999999999997</v>
      </c>
      <c r="G220" s="122">
        <f t="shared" si="21"/>
        <v>7.416665214689365E-2</v>
      </c>
      <c r="H220" s="128">
        <f t="shared" si="22"/>
        <v>25539.880000000005</v>
      </c>
      <c r="I220" s="122">
        <f t="shared" si="23"/>
        <v>0.12674073700043553</v>
      </c>
      <c r="J220" s="128">
        <f t="shared" si="24"/>
        <v>112.38504679375478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2.6874493927125508E-2</v>
      </c>
      <c r="F221" s="128">
        <f t="shared" si="20"/>
        <v>6.6380000000000008</v>
      </c>
      <c r="G221" s="122">
        <f t="shared" si="21"/>
        <v>2.5704426788400448E-2</v>
      </c>
      <c r="H221" s="128">
        <f t="shared" si="22"/>
        <v>8851.5250000000015</v>
      </c>
      <c r="I221" s="122">
        <f t="shared" si="23"/>
        <v>0.17577585821233474</v>
      </c>
      <c r="J221" s="128">
        <f t="shared" si="24"/>
        <v>104.55200634644409</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0.7824331983805668</v>
      </c>
      <c r="F222" s="128">
        <f t="shared" si="20"/>
        <v>193.261</v>
      </c>
      <c r="G222" s="122">
        <f t="shared" si="21"/>
        <v>0.78385046376155032</v>
      </c>
      <c r="H222" s="128">
        <f t="shared" si="22"/>
        <v>269925.17799999996</v>
      </c>
      <c r="I222" s="122">
        <f t="shared" si="23"/>
        <v>2.1097999932841269E-2</v>
      </c>
      <c r="J222" s="128">
        <f t="shared" si="24"/>
        <v>99.819191868027687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0.12402024291497976</v>
      </c>
      <c r="F223" s="128">
        <f t="shared" si="20"/>
        <v>30.633000000000003</v>
      </c>
      <c r="G223" s="122">
        <f t="shared" si="21"/>
        <v>0.1229460358115682</v>
      </c>
      <c r="H223" s="128">
        <f t="shared" si="22"/>
        <v>42337.451000000001</v>
      </c>
      <c r="I223" s="122">
        <f t="shared" si="23"/>
        <v>-1.7787055138356871E-2</v>
      </c>
      <c r="J223" s="128">
        <f t="shared" si="24"/>
        <v>100.87372243954083</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9.3785425101214598E-2</v>
      </c>
      <c r="F224" s="128">
        <f t="shared" si="20"/>
        <v>23.165000000000006</v>
      </c>
      <c r="G224" s="122">
        <f t="shared" si="21"/>
        <v>9.3375937251348892E-2</v>
      </c>
      <c r="H224" s="128">
        <f t="shared" si="22"/>
        <v>32154.751</v>
      </c>
      <c r="I224" s="122">
        <f t="shared" si="23"/>
        <v>-1.8116030224576574E-2</v>
      </c>
      <c r="J224" s="128">
        <f t="shared" si="24"/>
        <v>100.4385368028633</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0.7068259109311742</v>
      </c>
      <c r="F225" s="128">
        <f t="shared" si="20"/>
        <v>174.58600000000001</v>
      </c>
      <c r="G225" s="122">
        <f t="shared" si="21"/>
        <v>0.72502948385110844</v>
      </c>
      <c r="H225" s="128">
        <f t="shared" si="22"/>
        <v>249669.70300000001</v>
      </c>
      <c r="I225" s="122">
        <f t="shared" si="23"/>
        <v>-7.5326934504702112E-2</v>
      </c>
      <c r="J225" s="128">
        <f t="shared" si="24"/>
        <v>97.489264460909496</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0.13468825910931173</v>
      </c>
      <c r="F226" s="128">
        <f t="shared" si="20"/>
        <v>33.268000000000001</v>
      </c>
      <c r="G226" s="122">
        <f t="shared" si="21"/>
        <v>0.12684393857555221</v>
      </c>
      <c r="H226" s="128">
        <f t="shared" si="22"/>
        <v>43679.725000000006</v>
      </c>
      <c r="I226" s="122">
        <f t="shared" si="23"/>
        <v>0.1360141800422946</v>
      </c>
      <c r="J226" s="128">
        <f t="shared" si="24"/>
        <v>106.18422970924006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0.1105910931174089</v>
      </c>
      <c r="F227" s="128">
        <f t="shared" si="20"/>
        <v>27.315999999999999</v>
      </c>
      <c r="G227" s="122">
        <f t="shared" si="21"/>
        <v>0.10787175846067174</v>
      </c>
      <c r="H227" s="128">
        <f t="shared" si="22"/>
        <v>37146.502999999997</v>
      </c>
      <c r="I227" s="122">
        <f t="shared" si="23"/>
        <v>4.1357039017993577E-2</v>
      </c>
      <c r="J227" s="128">
        <f t="shared" si="24"/>
        <v>102.52089582624964</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4.8137651821862353E-2</v>
      </c>
      <c r="F228" s="128">
        <f t="shared" si="20"/>
        <v>11.89</v>
      </c>
      <c r="G228" s="122">
        <f t="shared" si="21"/>
        <v>4.0459208149658213E-2</v>
      </c>
      <c r="H228" s="128">
        <f t="shared" si="22"/>
        <v>13932.452000000003</v>
      </c>
      <c r="I228" s="122">
        <f t="shared" si="23"/>
        <v>3.8818181296946148E-2</v>
      </c>
      <c r="J228" s="128">
        <f t="shared" si="24"/>
        <v>118.9782351740589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0.21567611336032388</v>
      </c>
      <c r="F229" s="128">
        <f t="shared" si="20"/>
        <v>53.271999999999998</v>
      </c>
      <c r="G229" s="122">
        <f t="shared" si="21"/>
        <v>0.18364006353852674</v>
      </c>
      <c r="H229" s="128">
        <f t="shared" si="22"/>
        <v>63237.924999999996</v>
      </c>
      <c r="I229" s="122">
        <f t="shared" si="23"/>
        <v>0.11543214969953984</v>
      </c>
      <c r="J229" s="128">
        <f t="shared" si="24"/>
        <v>117.44502218334081</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0.36725910931174094</v>
      </c>
      <c r="F230" s="128">
        <f t="shared" si="20"/>
        <v>90.713000000000008</v>
      </c>
      <c r="G230" s="122">
        <f t="shared" si="21"/>
        <v>0.38787418326276724</v>
      </c>
      <c r="H230" s="128">
        <f t="shared" si="22"/>
        <v>133567.57800000001</v>
      </c>
      <c r="I230" s="122">
        <f t="shared" si="23"/>
        <v>9.663387225907244E-2</v>
      </c>
      <c r="J230" s="128">
        <f t="shared" si="24"/>
        <v>94.685113152514063</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0.33756275303643729</v>
      </c>
      <c r="F231" s="128">
        <f t="shared" si="20"/>
        <v>83.378000000000014</v>
      </c>
      <c r="G231" s="122">
        <f t="shared" si="21"/>
        <v>0.3470210449590253</v>
      </c>
      <c r="H231" s="128">
        <f t="shared" si="22"/>
        <v>119499.47300000003</v>
      </c>
      <c r="I231" s="122">
        <f t="shared" si="23"/>
        <v>-7.9033778353658962E-2</v>
      </c>
      <c r="J231" s="128">
        <f t="shared" si="24"/>
        <v>97.274432758478724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7.944129554655871E-2</v>
      </c>
      <c r="F232" s="128">
        <f t="shared" si="20"/>
        <v>19.622</v>
      </c>
      <c r="G232" s="122">
        <f t="shared" si="21"/>
        <v>8.1627077053531491E-2</v>
      </c>
      <c r="H232" s="128">
        <f t="shared" si="22"/>
        <v>28108.936999999998</v>
      </c>
      <c r="I232" s="122">
        <f t="shared" si="23"/>
        <v>-0.27656899304066745</v>
      </c>
      <c r="J232" s="128">
        <f t="shared" si="24"/>
        <v>97.322234746272571</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9.1489878542510131E-2</v>
      </c>
      <c r="F233" s="128">
        <f t="shared" si="20"/>
        <v>22.598000000000003</v>
      </c>
      <c r="G233" s="122">
        <f t="shared" si="21"/>
        <v>0.13349452894952346</v>
      </c>
      <c r="H233" s="128">
        <f t="shared" si="22"/>
        <v>45969.909</v>
      </c>
      <c r="I233" s="122">
        <f t="shared" si="23"/>
        <v>-0.48903299507164238</v>
      </c>
      <c r="J233" s="128">
        <f t="shared" si="24"/>
        <v>68.534552885762082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0.25343724696356279</v>
      </c>
      <c r="F234" s="128">
        <f t="shared" si="20"/>
        <v>62.599000000000004</v>
      </c>
      <c r="G234" s="122">
        <f t="shared" si="21"/>
        <v>0.29174248020954935</v>
      </c>
      <c r="H234" s="128">
        <f t="shared" si="22"/>
        <v>100463.857</v>
      </c>
      <c r="I234" s="122">
        <f t="shared" si="23"/>
        <v>-0.3883456338518228</v>
      </c>
      <c r="J234" s="128">
        <f t="shared" si="24"/>
        <v>86.870190032499508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0.13644534412955464</v>
      </c>
      <c r="F235" s="128">
        <f t="shared" si="20"/>
        <v>33.701999999999998</v>
      </c>
      <c r="G235" s="122">
        <f t="shared" si="21"/>
        <v>0.1326178831332509</v>
      </c>
      <c r="H235" s="128">
        <f t="shared" si="22"/>
        <v>45668.02900000001</v>
      </c>
      <c r="I235" s="122">
        <f t="shared" si="23"/>
        <v>0.54520514890447846</v>
      </c>
      <c r="J235" s="128">
        <f t="shared" si="24"/>
        <v>102.88608210738668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9.4242914979757092E-2</v>
      </c>
      <c r="F236" s="128">
        <f t="shared" si="20"/>
        <v>23.278000000000002</v>
      </c>
      <c r="G236" s="122">
        <f t="shared" si="21"/>
        <v>0.10271696606438648</v>
      </c>
      <c r="H236" s="128">
        <f t="shared" si="22"/>
        <v>35371.409</v>
      </c>
      <c r="I236" s="122">
        <f t="shared" si="23"/>
        <v>-0.16567880964194756</v>
      </c>
      <c r="J236" s="128">
        <f t="shared" si="24"/>
        <v>91.750096007199474</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7.8631578947368427E-2</v>
      </c>
      <c r="F237" s="128">
        <f t="shared" si="20"/>
        <v>19.422000000000001</v>
      </c>
      <c r="G237" s="122">
        <f t="shared" si="21"/>
        <v>6.6082640740159945E-2</v>
      </c>
      <c r="H237" s="128">
        <f t="shared" si="22"/>
        <v>22756.085999999999</v>
      </c>
      <c r="I237" s="122">
        <f t="shared" si="23"/>
        <v>0.55762870368563677</v>
      </c>
      <c r="J237" s="128">
        <f t="shared" si="24"/>
        <v>118.98976503761631</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0.22006477732793517</v>
      </c>
      <c r="F238" s="128">
        <f t="shared" si="20"/>
        <v>54.355999999999987</v>
      </c>
      <c r="G238" s="122">
        <f t="shared" si="21"/>
        <v>0.17460777446726952</v>
      </c>
      <c r="H238" s="128">
        <f t="shared" si="22"/>
        <v>60127.583999999995</v>
      </c>
      <c r="I238" s="122">
        <f t="shared" si="23"/>
        <v>0.35020245544433504</v>
      </c>
      <c r="J238" s="128">
        <f t="shared" si="24"/>
        <v>126.03377942325622</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0.12548582995951421</v>
      </c>
      <c r="F239" s="128">
        <f t="shared" si="20"/>
        <v>30.995000000000008</v>
      </c>
      <c r="G239" s="122">
        <f t="shared" si="21"/>
        <v>9.8905998989423802E-2</v>
      </c>
      <c r="H239" s="128">
        <f t="shared" si="22"/>
        <v>34059.072</v>
      </c>
      <c r="I239" s="122">
        <f t="shared" si="23"/>
        <v>0.42377902998425848</v>
      </c>
      <c r="J239" s="128">
        <f t="shared" si="24"/>
        <v>126.87383095228898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3.0190283400809717E-2</v>
      </c>
      <c r="F240" s="128">
        <f t="shared" si="20"/>
        <v>7.4569999999999999</v>
      </c>
      <c r="G240" s="122">
        <f t="shared" si="21"/>
        <v>5.8213884968550178E-2</v>
      </c>
      <c r="H240" s="128">
        <f t="shared" si="22"/>
        <v>20046.417000000001</v>
      </c>
      <c r="I240" s="122">
        <f t="shared" si="23"/>
        <v>-0.45036602450787694</v>
      </c>
      <c r="J240" s="128">
        <f t="shared" si="24"/>
        <v>51.860966532503191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0.17869635627530367</v>
      </c>
      <c r="F241" s="128">
        <f t="shared" si="20"/>
        <v>44.138000000000005</v>
      </c>
      <c r="G241" s="122">
        <f t="shared" si="21"/>
        <v>0.25331704505195174</v>
      </c>
      <c r="H241" s="128">
        <f t="shared" si="22"/>
        <v>87231.750999999989</v>
      </c>
      <c r="I241" s="122">
        <f t="shared" si="23"/>
        <v>-0.4059918879703735</v>
      </c>
      <c r="J241" s="128">
        <f t="shared" si="24"/>
        <v>70.542570966219657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0.26387854251012144</v>
      </c>
      <c r="F242" s="128">
        <f t="shared" si="20"/>
        <v>65.177999999999997</v>
      </c>
      <c r="G242" s="122">
        <f t="shared" si="21"/>
        <v>0.27332509771807256</v>
      </c>
      <c r="H242" s="128">
        <f t="shared" si="22"/>
        <v>94121.684000000023</v>
      </c>
      <c r="I242" s="122">
        <f t="shared" si="23"/>
        <v>-7.8723320362342419E-2</v>
      </c>
      <c r="J242" s="128">
        <f t="shared" si="24"/>
        <v>96.543839081438847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0.24080161943319836</v>
      </c>
      <c r="F243" s="128">
        <f t="shared" si="20"/>
        <v>59.477999999999994</v>
      </c>
      <c r="G243" s="122">
        <f t="shared" si="21"/>
        <v>0.2046240424209689</v>
      </c>
      <c r="H243" s="128">
        <f t="shared" si="22"/>
        <v>70463.926000000007</v>
      </c>
      <c r="I243" s="122">
        <f t="shared" si="23"/>
        <v>0.63497284633903472</v>
      </c>
      <c r="J243" s="128">
        <f t="shared" si="24"/>
        <v>117.68002263282536</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0.16573279352226722</v>
      </c>
      <c r="F244" s="128">
        <f t="shared" si="20"/>
        <v>40.936</v>
      </c>
      <c r="G244" s="122">
        <f t="shared" si="21"/>
        <v>0.122620119178297</v>
      </c>
      <c r="H244" s="128">
        <f t="shared" si="22"/>
        <v>42225.218999999997</v>
      </c>
      <c r="I244" s="122">
        <f t="shared" si="23"/>
        <v>0.28678431767180457</v>
      </c>
      <c r="J244" s="128">
        <f t="shared" si="24"/>
        <v>135.1595436645122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0.12041295546558704</v>
      </c>
      <c r="F245" s="128">
        <f t="shared" si="20"/>
        <v>29.742000000000001</v>
      </c>
      <c r="G245" s="122">
        <f t="shared" si="21"/>
        <v>8.7677292236567769E-2</v>
      </c>
      <c r="H245" s="128">
        <f t="shared" si="22"/>
        <v>30192.377000000004</v>
      </c>
      <c r="I245" s="122">
        <f t="shared" si="23"/>
        <v>0.16561894422112883</v>
      </c>
      <c r="J245" s="128">
        <f t="shared" si="24"/>
        <v>137.33653537188749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4.8627530364372465E-2</v>
      </c>
      <c r="F246" s="128">
        <f t="shared" si="20"/>
        <v>12.010999999999999</v>
      </c>
      <c r="G246" s="122">
        <f t="shared" si="21"/>
        <v>6.5192233083012446E-2</v>
      </c>
      <c r="H246" s="128">
        <f t="shared" si="22"/>
        <v>22449.467000000001</v>
      </c>
      <c r="I246" s="122">
        <f t="shared" si="23"/>
        <v>-0.47560579615119147</v>
      </c>
      <c r="J246" s="128">
        <f t="shared" si="24"/>
        <v>74.590987399453951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0.18734412955465587</v>
      </c>
      <c r="F247" s="128">
        <f t="shared" si="20"/>
        <v>46.274000000000001</v>
      </c>
      <c r="G247" s="122">
        <f t="shared" si="21"/>
        <v>0.21612501234180714</v>
      </c>
      <c r="H247" s="128">
        <f t="shared" si="22"/>
        <v>74424.377000000022</v>
      </c>
      <c r="I247" s="122">
        <f t="shared" si="23"/>
        <v>-0.38477938676883383</v>
      </c>
      <c r="J247" s="128">
        <f t="shared" si="24"/>
        <v>86.683224456393049</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0.15775303643724697</v>
      </c>
      <c r="F248" s="128">
        <f t="shared" si="20"/>
        <v>38.965000000000003</v>
      </c>
      <c r="G248" s="122">
        <f t="shared" si="21"/>
        <v>0.14994920112208807</v>
      </c>
      <c r="H248" s="128">
        <f t="shared" si="22"/>
        <v>51636.207000000002</v>
      </c>
      <c r="I248" s="122">
        <f t="shared" si="23"/>
        <v>0.27917215587550109</v>
      </c>
      <c r="J248" s="128">
        <f t="shared" si="24"/>
        <v>105.20431936733365</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5.4352226720647781E-2</v>
      </c>
      <c r="F249" s="128">
        <f t="shared" si="20"/>
        <v>13.425000000000002</v>
      </c>
      <c r="G249" s="122">
        <f t="shared" si="21"/>
        <v>5.5160829717909851E-2</v>
      </c>
      <c r="H249" s="128">
        <f t="shared" si="22"/>
        <v>18995.073</v>
      </c>
      <c r="I249" s="122">
        <f t="shared" si="23"/>
        <v>-0.15795770682195143</v>
      </c>
      <c r="J249" s="128">
        <f t="shared" si="24"/>
        <v>98.534099284950514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0.15236032388663967</v>
      </c>
      <c r="F250" s="128">
        <f t="shared" si="20"/>
        <v>37.632999999999996</v>
      </c>
      <c r="G250" s="122">
        <f t="shared" si="21"/>
        <v>0.14900477410137125</v>
      </c>
      <c r="H250" s="128">
        <f t="shared" si="22"/>
        <v>51310.985999999997</v>
      </c>
      <c r="I250" s="122">
        <f t="shared" si="23"/>
        <v>0.22867920727217642</v>
      </c>
      <c r="J250" s="128">
        <f t="shared" si="24"/>
        <v>102.2519746803452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6.4570850202429156E-2</v>
      </c>
      <c r="F251" s="128">
        <f t="shared" si="20"/>
        <v>15.949000000000002</v>
      </c>
      <c r="G251" s="122">
        <f t="shared" si="21"/>
        <v>7.5218162493683904E-2</v>
      </c>
      <c r="H251" s="128">
        <f t="shared" si="22"/>
        <v>25901.976000000002</v>
      </c>
      <c r="I251" s="122">
        <f t="shared" si="23"/>
        <v>-0.41322663694475259</v>
      </c>
      <c r="J251" s="128">
        <f t="shared" si="24"/>
        <v>85.844758847773221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0.10009716599190284</v>
      </c>
      <c r="F252" s="128">
        <f t="shared" si="20"/>
        <v>24.724</v>
      </c>
      <c r="G252" s="122">
        <f t="shared" si="21"/>
        <v>8.3948245721022913E-2</v>
      </c>
      <c r="H252" s="128">
        <f t="shared" si="22"/>
        <v>28908.250000000007</v>
      </c>
      <c r="I252" s="122">
        <f t="shared" si="23"/>
        <v>0.29784520753904131</v>
      </c>
      <c r="J252" s="128">
        <f t="shared" si="24"/>
        <v>119.23675728084429</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0.15856275303643724</v>
      </c>
      <c r="F253" s="128">
        <f t="shared" si="20"/>
        <v>39.164999999999999</v>
      </c>
      <c r="G253" s="122">
        <f t="shared" si="21"/>
        <v>0.13087668647163708</v>
      </c>
      <c r="H253" s="128">
        <f t="shared" si="22"/>
        <v>45068.434000000001</v>
      </c>
      <c r="I253" s="122">
        <f t="shared" si="23"/>
        <v>0.52336472853024729</v>
      </c>
      <c r="J253" s="128">
        <f t="shared" si="24"/>
        <v>121.15431503593281</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4.2251012145748987E-2</v>
      </c>
      <c r="F254" s="128">
        <f t="shared" si="20"/>
        <v>10.436</v>
      </c>
      <c r="G254" s="122">
        <f t="shared" si="21"/>
        <v>4.8195828178813904E-2</v>
      </c>
      <c r="H254" s="128">
        <f t="shared" si="22"/>
        <v>16596.618999999999</v>
      </c>
      <c r="I254" s="122">
        <f t="shared" si="23"/>
        <v>-0.50458782906912125</v>
      </c>
      <c r="J254" s="128">
        <f t="shared" si="24"/>
        <v>87.665289180198883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3.3736842105263155E-2</v>
      </c>
      <c r="F255" s="128">
        <f t="shared" si="20"/>
        <v>8.3330000000000002</v>
      </c>
      <c r="G255" s="122">
        <f t="shared" si="21"/>
        <v>2.5939565800707408E-2</v>
      </c>
      <c r="H255" s="128">
        <f t="shared" si="22"/>
        <v>8932.4970000000012</v>
      </c>
      <c r="I255" s="122">
        <f t="shared" si="23"/>
        <v>8.8338915245225316E-2</v>
      </c>
      <c r="J255" s="128">
        <f t="shared" si="24"/>
        <v>130.05939407182794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0.15171659919028341</v>
      </c>
      <c r="F256" s="128">
        <f t="shared" si="20"/>
        <v>37.474000000000004</v>
      </c>
      <c r="G256" s="122">
        <f t="shared" si="21"/>
        <v>0.23229407477102318</v>
      </c>
      <c r="H256" s="128">
        <f t="shared" si="22"/>
        <v>79992.323000000004</v>
      </c>
      <c r="I256" s="122">
        <f t="shared" si="23"/>
        <v>-0.50789432902514298</v>
      </c>
      <c r="J256" s="128">
        <f t="shared" si="24"/>
        <v>65.312298361391015</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9.316194331983807E-2</v>
      </c>
      <c r="F257" s="128">
        <f t="shared" si="20"/>
        <v>23.011000000000003</v>
      </c>
      <c r="G257" s="122">
        <f t="shared" si="21"/>
        <v>9.996658709831048E-2</v>
      </c>
      <c r="H257" s="128">
        <f t="shared" si="22"/>
        <v>34424.294000000002</v>
      </c>
      <c r="I257" s="122">
        <f t="shared" si="23"/>
        <v>1.4240275133626254E-2</v>
      </c>
      <c r="J257" s="128">
        <f t="shared" si="24"/>
        <v>93.19308183265224</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8.5311740890688242E-2</v>
      </c>
      <c r="F258" s="128">
        <f t="shared" si="20"/>
        <v>21.071999999999996</v>
      </c>
      <c r="G258" s="122">
        <f t="shared" si="21"/>
        <v>8.8307145470702009E-2</v>
      </c>
      <c r="H258" s="128">
        <f t="shared" si="22"/>
        <v>30409.272000000004</v>
      </c>
      <c r="I258" s="122">
        <f t="shared" si="23"/>
        <v>-0.11453709003727719</v>
      </c>
      <c r="J258" s="128">
        <f t="shared" si="24"/>
        <v>96.607970324431378</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0.3983562753036437</v>
      </c>
      <c r="F259" s="128">
        <f t="shared" si="20"/>
        <v>98.393999999999991</v>
      </c>
      <c r="G259" s="122">
        <f t="shared" si="21"/>
        <v>0.36958190023173554</v>
      </c>
      <c r="H259" s="128">
        <f t="shared" si="22"/>
        <v>127268.48399999998</v>
      </c>
      <c r="I259" s="122">
        <f t="shared" si="23"/>
        <v>0.48225296918588767</v>
      </c>
      <c r="J259" s="128">
        <f t="shared" si="24"/>
        <v>107.78565591384914</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0.2710404858299596</v>
      </c>
      <c r="F260" s="128">
        <f t="shared" si="20"/>
        <v>66.947000000000017</v>
      </c>
      <c r="G260" s="122">
        <f t="shared" si="21"/>
        <v>0.20991243124887471</v>
      </c>
      <c r="H260" s="128">
        <f t="shared" si="22"/>
        <v>72285.024999999994</v>
      </c>
      <c r="I260" s="122">
        <f t="shared" si="23"/>
        <v>0.37114204571652071</v>
      </c>
      <c r="J260" s="128">
        <f t="shared" si="24"/>
        <v>129.12074059521075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0.89321457489878531</v>
      </c>
      <c r="F261" s="128">
        <f t="shared" si="20"/>
        <v>220.62399999999997</v>
      </c>
      <c r="G261" s="122">
        <f t="shared" si="21"/>
        <v>0.91283120763856218</v>
      </c>
      <c r="H261" s="128">
        <f t="shared" si="22"/>
        <v>314340.72899999999</v>
      </c>
      <c r="I261" s="122">
        <f t="shared" si="23"/>
        <v>-0.23684210572826109</v>
      </c>
      <c r="J261" s="128">
        <f t="shared" si="24"/>
        <v>97.851012040821445</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0.85025506072874502</v>
      </c>
      <c r="F262" s="128">
        <f t="shared" si="20"/>
        <v>210.01300000000001</v>
      </c>
      <c r="G262" s="122">
        <f t="shared" si="21"/>
        <v>0.87550123418070724</v>
      </c>
      <c r="H262" s="128">
        <f t="shared" si="22"/>
        <v>301485.85399999999</v>
      </c>
      <c r="I262" s="122">
        <f t="shared" si="23"/>
        <v>-0.29563899378576802</v>
      </c>
      <c r="J262" s="128">
        <f t="shared" si="24"/>
        <v>97.116374887171048</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0.92269635627530366</v>
      </c>
      <c r="F263" s="128">
        <f t="shared" si="20"/>
        <v>227.90600000000001</v>
      </c>
      <c r="G263" s="122">
        <f t="shared" si="21"/>
        <v>0.93762756201395048</v>
      </c>
      <c r="H263" s="128">
        <f t="shared" si="22"/>
        <v>322879.55199999997</v>
      </c>
      <c r="I263" s="122">
        <f t="shared" si="23"/>
        <v>-0.20752160937803274</v>
      </c>
      <c r="J263" s="128">
        <f t="shared" si="24"/>
        <v>98.407554732438143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0.9052712550607287</v>
      </c>
      <c r="F264" s="128">
        <f t="shared" si="20"/>
        <v>223.60199999999998</v>
      </c>
      <c r="G264" s="122">
        <f t="shared" si="21"/>
        <v>0.9249960070624178</v>
      </c>
      <c r="H264" s="128">
        <f t="shared" si="22"/>
        <v>318529.77500000008</v>
      </c>
      <c r="I264" s="122">
        <f t="shared" si="23"/>
        <v>-0.15313274228821053</v>
      </c>
      <c r="J264" s="128">
        <f t="shared" si="24"/>
        <v>97.867585173223546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0.88192712550607288</v>
      </c>
      <c r="F265" s="128">
        <f t="shared" ref="F265:F328" si="26">SUMPRODUCT($K$2:$AI$2,$K265:$AI265)</f>
        <v>217.83600000000001</v>
      </c>
      <c r="G265" s="122">
        <f t="shared" ref="G265:G328" si="27">SUMPRODUCT($K$3:$AI$3,$K265:$AI265)/$J$3</f>
        <v>0.90354200279941232</v>
      </c>
      <c r="H265" s="128">
        <f t="shared" ref="H265:H328" si="28">SUMPRODUCT($K$3:$AI$3,$K265:$AI265)</f>
        <v>311141.91700000002</v>
      </c>
      <c r="I265" s="122">
        <f t="shared" ref="I265:I328" si="29">CORREL($K$4:$AI$4,$K265:$AI265)</f>
        <v>-0.32102545541676758</v>
      </c>
      <c r="J265" s="128">
        <f t="shared" si="24"/>
        <v>97.607761761338068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0.83811740890688269</v>
      </c>
      <c r="F266" s="128">
        <f t="shared" si="26"/>
        <v>207.01500000000001</v>
      </c>
      <c r="G266" s="122">
        <f t="shared" si="27"/>
        <v>0.86316153537887885</v>
      </c>
      <c r="H266" s="128">
        <f t="shared" si="28"/>
        <v>297236.57999999996</v>
      </c>
      <c r="I266" s="122">
        <f t="shared" si="29"/>
        <v>-0.37972303261288609</v>
      </c>
      <c r="J266" s="128">
        <f t="shared" ref="J266:J329" si="30">$E266/$G266*100</f>
        <v>97.098558561115297</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0.84812955465587048</v>
      </c>
      <c r="F267" s="128">
        <f t="shared" si="26"/>
        <v>209.488</v>
      </c>
      <c r="G267" s="122">
        <f t="shared" si="27"/>
        <v>0.8701977970600363</v>
      </c>
      <c r="H267" s="128">
        <f t="shared" si="28"/>
        <v>299659.57299999997</v>
      </c>
      <c r="I267" s="122">
        <f t="shared" si="29"/>
        <v>-0.39464082729192235</v>
      </c>
      <c r="J267" s="128">
        <f t="shared" si="30"/>
        <v>97.463996981062991</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0.75990688259109329</v>
      </c>
      <c r="F268" s="128">
        <f t="shared" si="26"/>
        <v>187.69700000000003</v>
      </c>
      <c r="G268" s="122">
        <f t="shared" si="27"/>
        <v>0.79146784741460918</v>
      </c>
      <c r="H268" s="128">
        <f t="shared" si="28"/>
        <v>272548.28499999997</v>
      </c>
      <c r="I268" s="122">
        <f t="shared" si="29"/>
        <v>-0.41238709979703503</v>
      </c>
      <c r="J268" s="128">
        <f t="shared" si="30"/>
        <v>96.012350353003953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0.60238056680161933</v>
      </c>
      <c r="F269" s="128">
        <f t="shared" si="26"/>
        <v>148.78799999999998</v>
      </c>
      <c r="G269" s="122">
        <f t="shared" si="27"/>
        <v>0.66628576946085183</v>
      </c>
      <c r="H269" s="128">
        <f t="shared" si="28"/>
        <v>229440.83500000002</v>
      </c>
      <c r="I269" s="122">
        <f t="shared" si="29"/>
        <v>-0.42031836243820497</v>
      </c>
      <c r="J269" s="128">
        <f t="shared" si="30"/>
        <v>90.408739674727926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0.51658299595141699</v>
      </c>
      <c r="F270" s="128">
        <f t="shared" si="26"/>
        <v>127.596</v>
      </c>
      <c r="G270" s="122">
        <f t="shared" si="27"/>
        <v>0.5808994592836525</v>
      </c>
      <c r="H270" s="128">
        <f t="shared" si="28"/>
        <v>200037.37599999999</v>
      </c>
      <c r="I270" s="122">
        <f t="shared" si="29"/>
        <v>-0.42519362872761896</v>
      </c>
      <c r="J270" s="128">
        <f t="shared" si="30"/>
        <v>88.928124771961635</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0.35442105263157897</v>
      </c>
      <c r="F271" s="128">
        <f t="shared" si="26"/>
        <v>87.542000000000002</v>
      </c>
      <c r="G271" s="122">
        <f t="shared" si="27"/>
        <v>0.44194884683962615</v>
      </c>
      <c r="H271" s="128">
        <f t="shared" si="28"/>
        <v>152188.62099999998</v>
      </c>
      <c r="I271" s="122">
        <f t="shared" si="29"/>
        <v>-0.34117793960979725</v>
      </c>
      <c r="J271" s="128">
        <f t="shared" si="30"/>
        <v>80.195039576648298</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0.2866113360323887</v>
      </c>
      <c r="F272" s="128">
        <f t="shared" si="26"/>
        <v>70.793000000000006</v>
      </c>
      <c r="G272" s="122">
        <f t="shared" si="27"/>
        <v>0.37146843401343954</v>
      </c>
      <c r="H272" s="128">
        <f t="shared" si="28"/>
        <v>127918.12700000001</v>
      </c>
      <c r="I272" s="122">
        <f t="shared" si="29"/>
        <v>-0.39426160189366716</v>
      </c>
      <c r="J272" s="128">
        <f t="shared" si="30"/>
        <v>77.156309874237991</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0.12337246963562755</v>
      </c>
      <c r="F273" s="128">
        <f t="shared" si="26"/>
        <v>30.473000000000006</v>
      </c>
      <c r="G273" s="122">
        <f t="shared" si="27"/>
        <v>0.18240576957700996</v>
      </c>
      <c r="H273" s="128">
        <f t="shared" si="28"/>
        <v>62812.885999999999</v>
      </c>
      <c r="I273" s="122">
        <f t="shared" si="29"/>
        <v>-0.39617049905800156</v>
      </c>
      <c r="J273" s="128">
        <f t="shared" si="30"/>
        <v>67.636275936732844</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5.0303643724696354E-2</v>
      </c>
      <c r="F274" s="128">
        <f t="shared" si="26"/>
        <v>12.424999999999999</v>
      </c>
      <c r="G274" s="122">
        <f t="shared" si="27"/>
        <v>6.6422028818845513E-2</v>
      </c>
      <c r="H274" s="128">
        <f t="shared" si="28"/>
        <v>22872.957000000002</v>
      </c>
      <c r="I274" s="122">
        <f t="shared" si="29"/>
        <v>-0.46598742374406371</v>
      </c>
      <c r="J274" s="128">
        <f t="shared" si="30"/>
        <v>75.733374332619022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0.65832793522267197</v>
      </c>
      <c r="F275" s="128">
        <f t="shared" si="26"/>
        <v>162.60699999999997</v>
      </c>
      <c r="G275" s="122">
        <f t="shared" si="27"/>
        <v>0.6675979881402494</v>
      </c>
      <c r="H275" s="128">
        <f t="shared" si="28"/>
        <v>229892.70799999998</v>
      </c>
      <c r="I275" s="122">
        <f t="shared" si="29"/>
        <v>0.39895531884118013</v>
      </c>
      <c r="J275" s="128">
        <f t="shared" si="30"/>
        <v>98.611431867342603</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7.7004048582995963E-2</v>
      </c>
      <c r="F276" s="128">
        <f t="shared" si="26"/>
        <v>19.020000000000003</v>
      </c>
      <c r="G276" s="122">
        <f t="shared" si="27"/>
        <v>5.867328768316693E-2</v>
      </c>
      <c r="H276" s="128">
        <f t="shared" si="28"/>
        <v>20204.615999999998</v>
      </c>
      <c r="I276" s="122">
        <f t="shared" si="29"/>
        <v>-1.3882273877295629E-2</v>
      </c>
      <c r="J276" s="128">
        <f t="shared" si="30"/>
        <v>131.24208924308846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3.3619433198380573E-2</v>
      </c>
      <c r="F277" s="128">
        <f t="shared" si="26"/>
        <v>8.304000000000002</v>
      </c>
      <c r="G277" s="122">
        <f t="shared" si="27"/>
        <v>3.3909559237770004E-2</v>
      </c>
      <c r="H277" s="128">
        <f t="shared" si="28"/>
        <v>11677.028000000002</v>
      </c>
      <c r="I277" s="122">
        <f t="shared" si="29"/>
        <v>-0.35791568627196069</v>
      </c>
      <c r="J277" s="128">
        <f t="shared" si="30"/>
        <v>99.144412236811746</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0.14183805668016194</v>
      </c>
      <c r="F278" s="128">
        <f t="shared" si="26"/>
        <v>35.033999999999999</v>
      </c>
      <c r="G278" s="122">
        <f t="shared" si="27"/>
        <v>0.11966634432770548</v>
      </c>
      <c r="H278" s="128">
        <f t="shared" si="28"/>
        <v>41208.063000000002</v>
      </c>
      <c r="I278" s="122">
        <f t="shared" si="29"/>
        <v>-1.3358948347020597E-2</v>
      </c>
      <c r="J278" s="128">
        <f t="shared" si="30"/>
        <v>118.52794323835896</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1.0186234817813765E-2</v>
      </c>
      <c r="F279" s="128">
        <f t="shared" si="26"/>
        <v>2.516</v>
      </c>
      <c r="G279" s="122">
        <f t="shared" si="27"/>
        <v>9.8862956574262834E-3</v>
      </c>
      <c r="H279" s="128">
        <f t="shared" si="28"/>
        <v>3404.4250000000002</v>
      </c>
      <c r="I279" s="122">
        <f t="shared" si="29"/>
        <v>0.15516078647302858</v>
      </c>
      <c r="J279" s="128">
        <f t="shared" si="30"/>
        <v>103.03388823054445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2.8287449392712553E-2</v>
      </c>
      <c r="F280" s="128">
        <f t="shared" si="26"/>
        <v>6.9870000000000001</v>
      </c>
      <c r="G280" s="122">
        <f t="shared" si="27"/>
        <v>4.3710199850155951E-2</v>
      </c>
      <c r="H280" s="128">
        <f t="shared" si="28"/>
        <v>15051.957000000002</v>
      </c>
      <c r="I280" s="122">
        <f t="shared" si="29"/>
        <v>-0.30823295671950213</v>
      </c>
      <c r="J280" s="128">
        <f t="shared" si="30"/>
        <v>64.715900384087647</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0.23943319838056681</v>
      </c>
      <c r="F281" s="128">
        <f t="shared" si="26"/>
        <v>59.14</v>
      </c>
      <c r="G281" s="122">
        <f t="shared" si="27"/>
        <v>0.1774202196551263</v>
      </c>
      <c r="H281" s="128">
        <f t="shared" si="28"/>
        <v>61096.071999999986</v>
      </c>
      <c r="I281" s="122">
        <f t="shared" si="29"/>
        <v>-0.17291682592655469</v>
      </c>
      <c r="J281" s="128">
        <f t="shared" si="30"/>
        <v>134.95259945342352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0.43451821862348183</v>
      </c>
      <c r="F282" s="128">
        <f t="shared" si="26"/>
        <v>107.32600000000001</v>
      </c>
      <c r="G282" s="122">
        <f t="shared" si="27"/>
        <v>0.39638975717131592</v>
      </c>
      <c r="H282" s="128">
        <f t="shared" si="28"/>
        <v>136499.984</v>
      </c>
      <c r="I282" s="122">
        <f t="shared" si="29"/>
        <v>0.45795266774815485</v>
      </c>
      <c r="J282" s="128">
        <f t="shared" si="30"/>
        <v>109.61893206430335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0.26522672064777325</v>
      </c>
      <c r="F283" s="128">
        <f t="shared" si="26"/>
        <v>65.510999999999996</v>
      </c>
      <c r="G283" s="122">
        <f t="shared" si="27"/>
        <v>0.3290089964513675</v>
      </c>
      <c r="H283" s="128">
        <f t="shared" si="28"/>
        <v>113296.88</v>
      </c>
      <c r="I283" s="122">
        <f t="shared" si="29"/>
        <v>6.1665560293597328E-2</v>
      </c>
      <c r="J283" s="128">
        <f t="shared" si="30"/>
        <v>80.613820141230633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6.0635627530364368E-2</v>
      </c>
      <c r="F284" s="128">
        <f t="shared" si="26"/>
        <v>14.976999999999999</v>
      </c>
      <c r="G284" s="122">
        <f t="shared" si="27"/>
        <v>9.7128694556246717E-2</v>
      </c>
      <c r="H284" s="128">
        <f t="shared" si="28"/>
        <v>33447.043000000005</v>
      </c>
      <c r="I284" s="122">
        <f t="shared" si="29"/>
        <v>-0.1289560840803039</v>
      </c>
      <c r="J284" s="128">
        <f t="shared" si="30"/>
        <v>62.428129820328834</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0.11339676113360324</v>
      </c>
      <c r="F285" s="128">
        <f t="shared" si="26"/>
        <v>28.009</v>
      </c>
      <c r="G285" s="122">
        <f t="shared" si="27"/>
        <v>0.13656230725001309</v>
      </c>
      <c r="H285" s="128">
        <f t="shared" si="28"/>
        <v>47026.323000000004</v>
      </c>
      <c r="I285" s="122">
        <f t="shared" si="29"/>
        <v>-3.5446689130205239E-2</v>
      </c>
      <c r="J285" s="128">
        <f t="shared" si="30"/>
        <v>83.036647093257415</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1.4271255060728745E-2</v>
      </c>
      <c r="F286" s="128">
        <f t="shared" si="26"/>
        <v>3.5249999999999999</v>
      </c>
      <c r="G286" s="122">
        <f t="shared" si="27"/>
        <v>1.6041706596042492E-2</v>
      </c>
      <c r="H286" s="128">
        <f t="shared" si="28"/>
        <v>5524.0900000000011</v>
      </c>
      <c r="I286" s="122">
        <f t="shared" si="29"/>
        <v>-0.32625433487019867</v>
      </c>
      <c r="J286" s="128">
        <f t="shared" si="30"/>
        <v>88.963446471770524</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0.98572874493927121</v>
      </c>
      <c r="F287" s="128">
        <f t="shared" si="26"/>
        <v>243.47499999999999</v>
      </c>
      <c r="G287" s="122">
        <f t="shared" si="27"/>
        <v>0.98395829340395746</v>
      </c>
      <c r="H287" s="128">
        <f t="shared" si="28"/>
        <v>338833.91</v>
      </c>
      <c r="I287" s="122">
        <f t="shared" si="29"/>
        <v>0.32625433487020389</v>
      </c>
      <c r="J287" s="128">
        <f t="shared" si="30"/>
        <v>100.17993156287031</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0.18066801619433198</v>
      </c>
      <c r="F288" s="128">
        <f t="shared" si="26"/>
        <v>44.625</v>
      </c>
      <c r="G288" s="122">
        <f t="shared" si="27"/>
        <v>0.17915508569570043</v>
      </c>
      <c r="H288" s="128">
        <f t="shared" si="28"/>
        <v>61693.487000000008</v>
      </c>
      <c r="I288" s="122">
        <f t="shared" si="29"/>
        <v>-0.40197462006400675</v>
      </c>
      <c r="J288" s="128">
        <f t="shared" si="30"/>
        <v>100.84448091035567</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0.52337246963562756</v>
      </c>
      <c r="F289" s="128">
        <f t="shared" si="26"/>
        <v>129.273</v>
      </c>
      <c r="G289" s="122">
        <f t="shared" si="27"/>
        <v>0.50068766516241814</v>
      </c>
      <c r="H289" s="128">
        <f t="shared" si="28"/>
        <v>172415.80299999999</v>
      </c>
      <c r="I289" s="122">
        <f t="shared" si="29"/>
        <v>0.58199881129351916</v>
      </c>
      <c r="J289" s="128">
        <f t="shared" si="30"/>
        <v>104.53072964476779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6.6449392712550612E-2</v>
      </c>
      <c r="F290" s="128">
        <f t="shared" si="26"/>
        <v>16.413</v>
      </c>
      <c r="G290" s="122">
        <f t="shared" si="27"/>
        <v>7.1030747071361783E-2</v>
      </c>
      <c r="H290" s="128">
        <f t="shared" si="28"/>
        <v>24460.006000000001</v>
      </c>
      <c r="I290" s="122">
        <f t="shared" si="29"/>
        <v>0.13610628371897102</v>
      </c>
      <c r="J290" s="128">
        <f t="shared" si="30"/>
        <v>93.55018136834677</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7.1866396761133614E-2</v>
      </c>
      <c r="F291" s="128">
        <f t="shared" si="26"/>
        <v>17.751000000000001</v>
      </c>
      <c r="G291" s="122">
        <f t="shared" si="27"/>
        <v>7.8300071437283306E-2</v>
      </c>
      <c r="H291" s="128">
        <f t="shared" si="28"/>
        <v>26963.256000000005</v>
      </c>
      <c r="I291" s="122">
        <f t="shared" si="29"/>
        <v>-0.50409940832121169</v>
      </c>
      <c r="J291" s="128">
        <f t="shared" si="30"/>
        <v>91.783309314982006</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0.15780161943319837</v>
      </c>
      <c r="F292" s="128">
        <f t="shared" si="26"/>
        <v>38.976999999999997</v>
      </c>
      <c r="G292" s="122">
        <f t="shared" si="27"/>
        <v>0.17075013793784377</v>
      </c>
      <c r="H292" s="128">
        <f t="shared" si="28"/>
        <v>58799.176000000007</v>
      </c>
      <c r="I292" s="122">
        <f t="shared" si="29"/>
        <v>-2.3612110731277149E-2</v>
      </c>
      <c r="J292" s="128">
        <f t="shared" si="30"/>
        <v>92.416686357606977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0.33486234817813765</v>
      </c>
      <c r="F293" s="128">
        <f t="shared" si="26"/>
        <v>82.710999999999999</v>
      </c>
      <c r="G293" s="122">
        <f t="shared" si="27"/>
        <v>0.37653485616712834</v>
      </c>
      <c r="H293" s="128">
        <f t="shared" si="28"/>
        <v>129662.78999999998</v>
      </c>
      <c r="I293" s="122">
        <f t="shared" si="29"/>
        <v>-0.4407322127941169</v>
      </c>
      <c r="J293" s="128">
        <f t="shared" si="30"/>
        <v>88.932629395007723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0.66513765182186246</v>
      </c>
      <c r="F294" s="128">
        <f t="shared" si="26"/>
        <v>164.28900000000002</v>
      </c>
      <c r="G294" s="122">
        <f t="shared" si="27"/>
        <v>0.62346514383287166</v>
      </c>
      <c r="H294" s="128">
        <f t="shared" si="28"/>
        <v>214695.21000000002</v>
      </c>
      <c r="I294" s="122">
        <f t="shared" si="29"/>
        <v>0.44073221279411706</v>
      </c>
      <c r="J294" s="128">
        <f t="shared" si="30"/>
        <v>106.684015682545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0.20856275303643723</v>
      </c>
      <c r="F295" s="128">
        <f t="shared" si="26"/>
        <v>51.514999999999993</v>
      </c>
      <c r="G295" s="122">
        <f t="shared" si="27"/>
        <v>0.16121802891177203</v>
      </c>
      <c r="H295" s="128">
        <f t="shared" si="28"/>
        <v>55516.717999999993</v>
      </c>
      <c r="I295" s="122">
        <f t="shared" si="29"/>
        <v>0.19638528711148751</v>
      </c>
      <c r="J295" s="128">
        <f t="shared" si="30"/>
        <v>129.36689180747584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0.35334008097165992</v>
      </c>
      <c r="F296" s="128">
        <f t="shared" si="26"/>
        <v>87.275000000000006</v>
      </c>
      <c r="G296" s="122">
        <f t="shared" si="27"/>
        <v>0.31110931065925584</v>
      </c>
      <c r="H296" s="128">
        <f t="shared" si="28"/>
        <v>107132.98000000003</v>
      </c>
      <c r="I296" s="122">
        <f t="shared" si="29"/>
        <v>0.43964764862431871</v>
      </c>
      <c r="J296" s="128">
        <f t="shared" si="30"/>
        <v>113.57425472831881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0.21359514170040486</v>
      </c>
      <c r="F297" s="128">
        <f t="shared" si="26"/>
        <v>52.758000000000003</v>
      </c>
      <c r="G297" s="122">
        <f t="shared" si="27"/>
        <v>0.21309835113457506</v>
      </c>
      <c r="H297" s="128">
        <f t="shared" si="28"/>
        <v>73382.122000000003</v>
      </c>
      <c r="I297" s="122">
        <f t="shared" si="29"/>
        <v>0.14686642766890751</v>
      </c>
      <c r="J297" s="128">
        <f t="shared" si="30"/>
        <v>100.2331273626402</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0.12909311740890689</v>
      </c>
      <c r="F298" s="128">
        <f t="shared" si="26"/>
        <v>31.885999999999999</v>
      </c>
      <c r="G298" s="122">
        <f t="shared" si="27"/>
        <v>0.14212792500827628</v>
      </c>
      <c r="H298" s="128">
        <f t="shared" si="28"/>
        <v>48942.888000000006</v>
      </c>
      <c r="I298" s="122">
        <f t="shared" si="29"/>
        <v>-6.2413559779135444E-2</v>
      </c>
      <c r="J298" s="128">
        <f t="shared" si="30"/>
        <v>90.828820164221511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5.1194331983805672E-2</v>
      </c>
      <c r="F299" s="128">
        <f t="shared" si="26"/>
        <v>12.645000000000001</v>
      </c>
      <c r="G299" s="122">
        <f t="shared" si="27"/>
        <v>7.5628836850022363E-2</v>
      </c>
      <c r="H299" s="128">
        <f t="shared" si="28"/>
        <v>26043.395</v>
      </c>
      <c r="I299" s="122">
        <f t="shared" si="29"/>
        <v>-0.38537103043717874</v>
      </c>
      <c r="J299" s="128">
        <f t="shared" si="30"/>
        <v>67.691550096595904</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4.4340080971659923E-2</v>
      </c>
      <c r="F300" s="128">
        <f t="shared" si="26"/>
        <v>10.952000000000002</v>
      </c>
      <c r="G300" s="122">
        <f t="shared" si="27"/>
        <v>9.6759790682952054E-2</v>
      </c>
      <c r="H300" s="128">
        <f t="shared" si="28"/>
        <v>33320.008000000002</v>
      </c>
      <c r="I300" s="122">
        <f t="shared" si="29"/>
        <v>-0.4991382684514451</v>
      </c>
      <c r="J300" s="128">
        <f t="shared" si="30"/>
        <v>45.824903773248991</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342.02116329716597</v>
      </c>
      <c r="F301" s="128">
        <f t="shared" si="26"/>
        <v>84479.227334399999</v>
      </c>
      <c r="G301" s="122">
        <f t="shared" si="27"/>
        <v>432.19456157694361</v>
      </c>
      <c r="H301" s="128">
        <f t="shared" si="28"/>
        <v>148829654.83551314</v>
      </c>
      <c r="I301" s="122">
        <f t="shared" si="29"/>
        <v>-0.31772969339969531</v>
      </c>
      <c r="J301" s="128">
        <f t="shared" si="30"/>
        <v>79.135924813407428</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2.8336032388663973E-2</v>
      </c>
      <c r="F302" s="128">
        <f t="shared" si="26"/>
        <v>6.9990000000000014</v>
      </c>
      <c r="G302" s="122">
        <f t="shared" si="27"/>
        <v>1.9111642534803897E-2</v>
      </c>
      <c r="H302" s="128">
        <f t="shared" si="28"/>
        <v>6581.2470000000003</v>
      </c>
      <c r="I302" s="122">
        <f t="shared" si="29"/>
        <v>0.23774527212982038</v>
      </c>
      <c r="J302" s="128">
        <f t="shared" si="30"/>
        <v>148.26581408197487</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1.0619433198380565E-2</v>
      </c>
      <c r="F303" s="128">
        <f t="shared" si="26"/>
        <v>2.6229999999999993</v>
      </c>
      <c r="G303" s="122">
        <f t="shared" si="27"/>
        <v>7.0991032588178593E-3</v>
      </c>
      <c r="H303" s="128">
        <f t="shared" si="28"/>
        <v>2444.6330000000003</v>
      </c>
      <c r="I303" s="122">
        <f t="shared" si="29"/>
        <v>7.3433570964714506E-2</v>
      </c>
      <c r="J303" s="128">
        <f t="shared" si="30"/>
        <v>149.58837491467773</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0.16008097165991905</v>
      </c>
      <c r="F304" s="128">
        <f t="shared" si="26"/>
        <v>39.540000000000006</v>
      </c>
      <c r="G304" s="122">
        <f t="shared" si="27"/>
        <v>0.14189717387137804</v>
      </c>
      <c r="H304" s="128">
        <f t="shared" si="28"/>
        <v>48863.426999999996</v>
      </c>
      <c r="I304" s="122">
        <f t="shared" si="29"/>
        <v>0.33072499758683893</v>
      </c>
      <c r="J304" s="128">
        <f t="shared" si="30"/>
        <v>112.81477093054977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3.2704453441295543E-2</v>
      </c>
      <c r="F305" s="128">
        <f t="shared" si="26"/>
        <v>8.0779999999999994</v>
      </c>
      <c r="G305" s="122">
        <f t="shared" si="27"/>
        <v>2.2176058055860471E-2</v>
      </c>
      <c r="H305" s="128">
        <f t="shared" si="28"/>
        <v>7636.5029999999997</v>
      </c>
      <c r="I305" s="122">
        <f t="shared" si="29"/>
        <v>0.29065955553304462</v>
      </c>
      <c r="J305" s="128">
        <f t="shared" si="30"/>
        <v>147.47640612643838</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8.9194331983805678E-2</v>
      </c>
      <c r="F306" s="128">
        <f t="shared" si="26"/>
        <v>22.031000000000002</v>
      </c>
      <c r="G306" s="122">
        <f t="shared" si="27"/>
        <v>0.11512889783306908</v>
      </c>
      <c r="H306" s="128">
        <f t="shared" si="28"/>
        <v>39645.557000000001</v>
      </c>
      <c r="I306" s="122">
        <f t="shared" si="29"/>
        <v>-0.41284464697463702</v>
      </c>
      <c r="J306" s="128">
        <f t="shared" si="30"/>
        <v>77.473452506366243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0.51412145748987859</v>
      </c>
      <c r="F307" s="128">
        <f t="shared" si="26"/>
        <v>126.98800000000001</v>
      </c>
      <c r="G307" s="122">
        <f t="shared" si="27"/>
        <v>0.53354484286701631</v>
      </c>
      <c r="H307" s="128">
        <f t="shared" si="28"/>
        <v>183730.435</v>
      </c>
      <c r="I307" s="122">
        <f t="shared" si="29"/>
        <v>1.0461273459851433E-2</v>
      </c>
      <c r="J307" s="128">
        <f t="shared" si="30"/>
        <v>96.359558969258202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0.3361902834008097</v>
      </c>
      <c r="F308" s="128">
        <f t="shared" si="26"/>
        <v>83.039000000000001</v>
      </c>
      <c r="G308" s="122">
        <f t="shared" si="27"/>
        <v>0.28679535541500417</v>
      </c>
      <c r="H308" s="128">
        <f t="shared" si="28"/>
        <v>98760.275000000009</v>
      </c>
      <c r="I308" s="122">
        <f t="shared" si="29"/>
        <v>0.22261574489972244</v>
      </c>
      <c r="J308" s="128">
        <f t="shared" si="30"/>
        <v>117.22305715667156</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6.0518218623481786E-2</v>
      </c>
      <c r="F309" s="128">
        <f t="shared" si="26"/>
        <v>14.948</v>
      </c>
      <c r="G309" s="122">
        <f t="shared" si="27"/>
        <v>6.4813583538062131E-2</v>
      </c>
      <c r="H309" s="128">
        <f t="shared" si="28"/>
        <v>22319.076000000001</v>
      </c>
      <c r="I309" s="122">
        <f t="shared" si="29"/>
        <v>-0.43917418182170964</v>
      </c>
      <c r="J309" s="128">
        <f t="shared" si="30"/>
        <v>93.372739663348696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0.11037246963562754</v>
      </c>
      <c r="F310" s="128">
        <f t="shared" si="26"/>
        <v>27.262</v>
      </c>
      <c r="G310" s="122">
        <f t="shared" si="27"/>
        <v>0.13274090917010783</v>
      </c>
      <c r="H310" s="128">
        <f t="shared" si="28"/>
        <v>45710.393999999993</v>
      </c>
      <c r="I310" s="122">
        <f t="shared" si="29"/>
        <v>-0.26637719511590435</v>
      </c>
      <c r="J310" s="128">
        <f t="shared" si="30"/>
        <v>83.14879740215197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0.57890283400809717</v>
      </c>
      <c r="F311" s="128">
        <f t="shared" si="26"/>
        <v>142.989</v>
      </c>
      <c r="G311" s="122">
        <f t="shared" si="27"/>
        <v>0.60567291307302284</v>
      </c>
      <c r="H311" s="128">
        <f t="shared" si="28"/>
        <v>208568.31299999999</v>
      </c>
      <c r="I311" s="122">
        <f t="shared" si="29"/>
        <v>-0.3354118947060063</v>
      </c>
      <c r="J311" s="128">
        <f t="shared" si="30"/>
        <v>95.58010957942605</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0.45848987854251</v>
      </c>
      <c r="F312" s="128">
        <f t="shared" si="26"/>
        <v>113.24699999999997</v>
      </c>
      <c r="G312" s="122">
        <f t="shared" si="27"/>
        <v>0.5408995028429715</v>
      </c>
      <c r="H312" s="128">
        <f t="shared" si="28"/>
        <v>186263.071</v>
      </c>
      <c r="I312" s="122">
        <f t="shared" si="29"/>
        <v>-0.2187072710921264</v>
      </c>
      <c r="J312" s="128">
        <f t="shared" si="30"/>
        <v>84.764337207315606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0.16446963562753036</v>
      </c>
      <c r="F313" s="128">
        <f t="shared" si="26"/>
        <v>40.624000000000002</v>
      </c>
      <c r="G313" s="122">
        <f t="shared" si="27"/>
        <v>0.22453121460805328</v>
      </c>
      <c r="H313" s="128">
        <f t="shared" si="28"/>
        <v>77319.12000000001</v>
      </c>
      <c r="I313" s="122">
        <f t="shared" si="29"/>
        <v>-0.33649988276725429</v>
      </c>
      <c r="J313" s="128">
        <f t="shared" si="30"/>
        <v>73.250232006552963</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9.0611336032388662E-2</v>
      </c>
      <c r="F314" s="128">
        <f t="shared" si="26"/>
        <v>22.381</v>
      </c>
      <c r="G314" s="122">
        <f t="shared" si="27"/>
        <v>0.14412144628555168</v>
      </c>
      <c r="H314" s="128">
        <f t="shared" si="28"/>
        <v>49629.373000000007</v>
      </c>
      <c r="I314" s="122">
        <f t="shared" si="29"/>
        <v>-0.40665336815743736</v>
      </c>
      <c r="J314" s="128">
        <f t="shared" si="30"/>
        <v>62.87151452314599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0.14644534412955468</v>
      </c>
      <c r="F315" s="128">
        <f t="shared" si="26"/>
        <v>36.172000000000004</v>
      </c>
      <c r="G315" s="122">
        <f t="shared" si="27"/>
        <v>0.2149070908763554</v>
      </c>
      <c r="H315" s="128">
        <f t="shared" si="28"/>
        <v>74004.975999999995</v>
      </c>
      <c r="I315" s="122">
        <f t="shared" si="29"/>
        <v>-0.40292361506732338</v>
      </c>
      <c r="J315" s="128">
        <f t="shared" si="30"/>
        <v>68.143560797540417</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8.1137651821862347E-2</v>
      </c>
      <c r="F316" s="128">
        <f t="shared" si="26"/>
        <v>20.041</v>
      </c>
      <c r="G316" s="122">
        <f t="shared" si="27"/>
        <v>8.2085782819042968E-2</v>
      </c>
      <c r="H316" s="128">
        <f t="shared" si="28"/>
        <v>28266.896000000001</v>
      </c>
      <c r="I316" s="122">
        <f t="shared" si="29"/>
        <v>-0.14582818942431483</v>
      </c>
      <c r="J316" s="128">
        <f t="shared" si="30"/>
        <v>98.844951019994824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0.30555465587044534</v>
      </c>
      <c r="F317" s="128">
        <f t="shared" si="26"/>
        <v>75.471999999999994</v>
      </c>
      <c r="G317" s="122">
        <f t="shared" si="27"/>
        <v>0.39262246847757276</v>
      </c>
      <c r="H317" s="128">
        <f t="shared" si="28"/>
        <v>135202.68799999999</v>
      </c>
      <c r="I317" s="122">
        <f t="shared" si="29"/>
        <v>-0.21832100008883132</v>
      </c>
      <c r="J317" s="128">
        <f t="shared" si="30"/>
        <v>77.824037186475763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0.90563157894736823</v>
      </c>
      <c r="F318" s="128">
        <f t="shared" si="26"/>
        <v>223.69099999999995</v>
      </c>
      <c r="G318" s="122">
        <f t="shared" si="27"/>
        <v>0.90157994296633159</v>
      </c>
      <c r="H318" s="128">
        <f t="shared" si="28"/>
        <v>310466.266</v>
      </c>
      <c r="I318" s="122">
        <f t="shared" si="29"/>
        <v>0.39633295632362825</v>
      </c>
      <c r="J318" s="128">
        <f t="shared" si="30"/>
        <v>100.44939286999954</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0.52264777327935219</v>
      </c>
      <c r="F319" s="128">
        <f t="shared" si="26"/>
        <v>129.09399999999999</v>
      </c>
      <c r="G319" s="122">
        <f t="shared" si="27"/>
        <v>0.58386170787378255</v>
      </c>
      <c r="H319" s="128">
        <f t="shared" si="28"/>
        <v>201057.45</v>
      </c>
      <c r="I319" s="122">
        <f t="shared" si="29"/>
        <v>-0.18112235794441472</v>
      </c>
      <c r="J319" s="128">
        <f t="shared" si="30"/>
        <v>89.515679180717328</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0.83812145748987865</v>
      </c>
      <c r="F320" s="128">
        <f t="shared" si="26"/>
        <v>207.01600000000002</v>
      </c>
      <c r="G320" s="122">
        <f t="shared" si="27"/>
        <v>0.85702576388525897</v>
      </c>
      <c r="H320" s="128">
        <f t="shared" si="28"/>
        <v>295123.67800000001</v>
      </c>
      <c r="I320" s="122">
        <f t="shared" si="29"/>
        <v>0.23776109199034381</v>
      </c>
      <c r="J320" s="128">
        <f t="shared" si="30"/>
        <v>97.794196255001822</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0.59868825910931167</v>
      </c>
      <c r="F321" s="128">
        <f t="shared" si="26"/>
        <v>147.87599999999998</v>
      </c>
      <c r="G321" s="122">
        <f t="shared" si="27"/>
        <v>0.62338786088895848</v>
      </c>
      <c r="H321" s="128">
        <f t="shared" si="28"/>
        <v>214668.59699999995</v>
      </c>
      <c r="I321" s="122">
        <f t="shared" si="29"/>
        <v>-1.1298033446985149E-2</v>
      </c>
      <c r="J321" s="128">
        <f t="shared" si="30"/>
        <v>96.037843639684468</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0.39608502024291498</v>
      </c>
      <c r="F322" s="128">
        <f t="shared" si="26"/>
        <v>97.832999999999998</v>
      </c>
      <c r="G322" s="122">
        <f t="shared" si="27"/>
        <v>0.43567669111796448</v>
      </c>
      <c r="H322" s="128">
        <f t="shared" si="28"/>
        <v>150028.75400000002</v>
      </c>
      <c r="I322" s="122">
        <f t="shared" si="29"/>
        <v>-0.20720639762009821</v>
      </c>
      <c r="J322" s="128">
        <f t="shared" si="30"/>
        <v>90.912602927309322</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0.25057489878542516</v>
      </c>
      <c r="F323" s="128">
        <f t="shared" si="26"/>
        <v>61.892000000000017</v>
      </c>
      <c r="G323" s="122">
        <f t="shared" si="27"/>
        <v>0.27804053339838186</v>
      </c>
      <c r="H323" s="128">
        <f t="shared" si="28"/>
        <v>95745.481999999989</v>
      </c>
      <c r="I323" s="122">
        <f t="shared" si="29"/>
        <v>-0.14108364938486292</v>
      </c>
      <c r="J323" s="128">
        <f t="shared" si="30"/>
        <v>90.121715608420516</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7.0991902834008094E-2</v>
      </c>
      <c r="F324" s="128">
        <f t="shared" si="26"/>
        <v>17.535</v>
      </c>
      <c r="G324" s="122">
        <f t="shared" si="27"/>
        <v>0.10900753866615556</v>
      </c>
      <c r="H324" s="128">
        <f t="shared" si="28"/>
        <v>37537.617999999995</v>
      </c>
      <c r="I324" s="122">
        <f t="shared" si="29"/>
        <v>-0.39410441332309692</v>
      </c>
      <c r="J324" s="128">
        <f t="shared" si="30"/>
        <v>65.125681858964413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8.4979757085020258E-3</v>
      </c>
      <c r="F325" s="128">
        <f t="shared" si="26"/>
        <v>2.0990000000000002</v>
      </c>
      <c r="G325" s="122">
        <f t="shared" si="27"/>
        <v>1.4649751131090318E-2</v>
      </c>
      <c r="H325" s="128">
        <f t="shared" si="28"/>
        <v>5044.759</v>
      </c>
      <c r="I325" s="122">
        <f t="shared" si="29"/>
        <v>-0.4508437730872995</v>
      </c>
      <c r="J325" s="128">
        <f t="shared" si="30"/>
        <v>58.007645539228747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6.215384615384615E-2</v>
      </c>
      <c r="F326" s="128">
        <f t="shared" si="26"/>
        <v>15.351999999999999</v>
      </c>
      <c r="G326" s="122">
        <f t="shared" si="27"/>
        <v>0.10119617955732116</v>
      </c>
      <c r="H326" s="128">
        <f t="shared" si="28"/>
        <v>34847.714</v>
      </c>
      <c r="I326" s="122">
        <f t="shared" si="29"/>
        <v>-0.37052666094510661</v>
      </c>
      <c r="J326" s="128">
        <f t="shared" si="30"/>
        <v>61.419162685524086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1.9526315789473687E-2</v>
      </c>
      <c r="F327" s="128">
        <f t="shared" si="26"/>
        <v>4.8230000000000004</v>
      </c>
      <c r="G327" s="122">
        <f t="shared" si="27"/>
        <v>2.7446343630756365E-2</v>
      </c>
      <c r="H327" s="128">
        <f t="shared" si="28"/>
        <v>9451.3680000000004</v>
      </c>
      <c r="I327" s="122">
        <f t="shared" si="29"/>
        <v>-0.39309583627211081</v>
      </c>
      <c r="J327" s="128">
        <f t="shared" si="30"/>
        <v>71.143595854394619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0.14642105263157895</v>
      </c>
      <c r="F328" s="128">
        <f t="shared" si="26"/>
        <v>36.166000000000004</v>
      </c>
      <c r="G328" s="122">
        <f t="shared" si="27"/>
        <v>0.19659233994854194</v>
      </c>
      <c r="H328" s="128">
        <f t="shared" si="28"/>
        <v>67698.145000000004</v>
      </c>
      <c r="I328" s="122">
        <f t="shared" si="29"/>
        <v>-0.12469166067065537</v>
      </c>
      <c r="J328" s="128">
        <f t="shared" si="30"/>
        <v>74.479530926741432</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0.14849797570850201</v>
      </c>
      <c r="F329" s="128">
        <f t="shared" ref="F329:F392" si="32">SUMPRODUCT($K$2:$AI$2,$K329:$AI329)</f>
        <v>36.678999999999995</v>
      </c>
      <c r="G329" s="122">
        <f t="shared" ref="G329:G392" si="33">SUMPRODUCT($K$3:$AI$3,$K329:$AI329)/$J$3</f>
        <v>0.217653447865303</v>
      </c>
      <c r="H329" s="128">
        <f t="shared" ref="H329:H392" si="34">SUMPRODUCT($K$3:$AI$3,$K329:$AI329)</f>
        <v>74950.706000000006</v>
      </c>
      <c r="I329" s="122">
        <f t="shared" ref="I329:I392" si="35">CORREL($K$4:$AI$4,$K329:$AI329)</f>
        <v>-0.39148855841551733</v>
      </c>
      <c r="J329" s="128">
        <f t="shared" si="30"/>
        <v>68.226796848355676</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3.8279352226720645E-2</v>
      </c>
      <c r="F330" s="128">
        <f t="shared" si="32"/>
        <v>9.4550000000000001</v>
      </c>
      <c r="G330" s="122">
        <f t="shared" si="33"/>
        <v>6.8126809889707804E-2</v>
      </c>
      <c r="H330" s="128">
        <f t="shared" si="34"/>
        <v>23460.011999999999</v>
      </c>
      <c r="I330" s="122">
        <f t="shared" si="35"/>
        <v>-0.40050582469949664</v>
      </c>
      <c r="J330" s="128">
        <f t="shared" ref="J330:J393" si="36">$E330/$G330*100</f>
        <v>56.188382060883292</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0.13971659919028337</v>
      </c>
      <c r="F331" s="128">
        <f t="shared" si="32"/>
        <v>34.509999999999991</v>
      </c>
      <c r="G331" s="122">
        <f t="shared" si="33"/>
        <v>0.13085599289111913</v>
      </c>
      <c r="H331" s="128">
        <f t="shared" si="34"/>
        <v>45061.308000000005</v>
      </c>
      <c r="I331" s="122">
        <f t="shared" si="35"/>
        <v>0.50114355236452102</v>
      </c>
      <c r="J331" s="128">
        <f t="shared" si="36"/>
        <v>106.77126519267395</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0.10691497975708503</v>
      </c>
      <c r="F332" s="128">
        <f t="shared" si="32"/>
        <v>26.408000000000001</v>
      </c>
      <c r="G332" s="122">
        <f t="shared" si="33"/>
        <v>0.10553826250588051</v>
      </c>
      <c r="H332" s="128">
        <f t="shared" si="34"/>
        <v>36342.945</v>
      </c>
      <c r="I332" s="122">
        <f t="shared" si="35"/>
        <v>0.25149665710066799</v>
      </c>
      <c r="J332" s="128">
        <f t="shared" si="36"/>
        <v>101.3044721587375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0.11872469635627533</v>
      </c>
      <c r="F333" s="128">
        <f t="shared" si="32"/>
        <v>29.325000000000006</v>
      </c>
      <c r="G333" s="122">
        <f t="shared" si="33"/>
        <v>0.12831599091643003</v>
      </c>
      <c r="H333" s="128">
        <f t="shared" si="34"/>
        <v>44186.638000000014</v>
      </c>
      <c r="I333" s="122">
        <f t="shared" si="35"/>
        <v>-0.11100641579311578</v>
      </c>
      <c r="J333" s="128">
        <f t="shared" si="36"/>
        <v>92.5252538739296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0.15690688259109312</v>
      </c>
      <c r="F334" s="128">
        <f t="shared" si="32"/>
        <v>38.756</v>
      </c>
      <c r="G334" s="122">
        <f t="shared" si="33"/>
        <v>0.21902618495867671</v>
      </c>
      <c r="H334" s="128">
        <f t="shared" si="34"/>
        <v>75423.418999999994</v>
      </c>
      <c r="I334" s="122">
        <f t="shared" si="35"/>
        <v>-0.30950379610569467</v>
      </c>
      <c r="J334" s="128">
        <f t="shared" si="36"/>
        <v>71.638412832098808</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0.11708502024291501</v>
      </c>
      <c r="F335" s="128">
        <f t="shared" si="32"/>
        <v>28.920000000000005</v>
      </c>
      <c r="G335" s="122">
        <f t="shared" si="33"/>
        <v>0.12466769176264235</v>
      </c>
      <c r="H335" s="128">
        <f t="shared" si="34"/>
        <v>42930.316999999995</v>
      </c>
      <c r="I335" s="122">
        <f t="shared" si="35"/>
        <v>4.8751566559206289E-2</v>
      </c>
      <c r="J335" s="128">
        <f t="shared" si="36"/>
        <v>93.917693178947943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6.6781376518218624E-2</v>
      </c>
      <c r="F336" s="128">
        <f t="shared" si="32"/>
        <v>16.495000000000001</v>
      </c>
      <c r="G336" s="122">
        <f t="shared" si="33"/>
        <v>6.7067595351349471E-2</v>
      </c>
      <c r="H336" s="128">
        <f t="shared" si="34"/>
        <v>23095.262999999999</v>
      </c>
      <c r="I336" s="122">
        <f t="shared" si="35"/>
        <v>0.27148215617541743</v>
      </c>
      <c r="J336" s="128">
        <f t="shared" si="36"/>
        <v>99.573238265616325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2.3995951417004051E-2</v>
      </c>
      <c r="F337" s="128">
        <f t="shared" si="32"/>
        <v>5.9270000000000005</v>
      </c>
      <c r="G337" s="122">
        <f t="shared" si="33"/>
        <v>2.5353646495797976E-2</v>
      </c>
      <c r="H337" s="128">
        <f t="shared" si="34"/>
        <v>8730.7309999999998</v>
      </c>
      <c r="I337" s="122">
        <f t="shared" si="35"/>
        <v>-0.15874463121472465</v>
      </c>
      <c r="J337" s="128">
        <f t="shared" si="36"/>
        <v>94.644971172020774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1.0121457489878543E-2</v>
      </c>
      <c r="F338" s="128">
        <f t="shared" si="32"/>
        <v>2.5</v>
      </c>
      <c r="G338" s="122">
        <f t="shared" si="33"/>
        <v>1.2053708640426531E-2</v>
      </c>
      <c r="H338" s="128">
        <f t="shared" si="34"/>
        <v>4150.7909999999993</v>
      </c>
      <c r="I338" s="122">
        <f t="shared" si="35"/>
        <v>-6.6274529845663621E-2</v>
      </c>
      <c r="J338" s="128">
        <f t="shared" si="36"/>
        <v>83.96965441766632</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3.2497975708502026E-2</v>
      </c>
      <c r="F339" s="128">
        <f t="shared" si="32"/>
        <v>8.027000000000001</v>
      </c>
      <c r="G339" s="122">
        <f t="shared" si="33"/>
        <v>4.3618182240575211E-2</v>
      </c>
      <c r="H339" s="128">
        <f t="shared" si="34"/>
        <v>15020.269999999999</v>
      </c>
      <c r="I339" s="122">
        <f t="shared" si="35"/>
        <v>-0.45301893890775752</v>
      </c>
      <c r="J339" s="128">
        <f t="shared" si="36"/>
        <v>74.505570932002826</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2.9777327935222669E-2</v>
      </c>
      <c r="F340" s="128">
        <f t="shared" si="32"/>
        <v>7.3549999999999995</v>
      </c>
      <c r="G340" s="122">
        <f t="shared" si="33"/>
        <v>4.4057106267314836E-2</v>
      </c>
      <c r="H340" s="128">
        <f t="shared" si="34"/>
        <v>15171.417000000001</v>
      </c>
      <c r="I340" s="122">
        <f t="shared" si="35"/>
        <v>-0.46496861438318932</v>
      </c>
      <c r="J340" s="128">
        <f t="shared" si="36"/>
        <v>67.588024856988682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0.33628744939271255</v>
      </c>
      <c r="F341" s="128">
        <f t="shared" si="32"/>
        <v>83.063000000000002</v>
      </c>
      <c r="G341" s="122">
        <f t="shared" si="33"/>
        <v>0.34246932262354873</v>
      </c>
      <c r="H341" s="128">
        <f t="shared" si="34"/>
        <v>117932.05099999999</v>
      </c>
      <c r="I341" s="122">
        <f t="shared" si="35"/>
        <v>0.26526055244833546</v>
      </c>
      <c r="J341" s="128">
        <f t="shared" si="36"/>
        <v>98.19491182933443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0.24191902834008097</v>
      </c>
      <c r="F342" s="128">
        <f t="shared" si="32"/>
        <v>59.753999999999998</v>
      </c>
      <c r="G342" s="122">
        <f t="shared" si="33"/>
        <v>0.23989538793929568</v>
      </c>
      <c r="H342" s="128">
        <f t="shared" si="34"/>
        <v>82609.895999999979</v>
      </c>
      <c r="I342" s="122">
        <f t="shared" si="35"/>
        <v>0.43744887418198131</v>
      </c>
      <c r="J342" s="128">
        <f t="shared" si="36"/>
        <v>100.8435511904453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0.34264372469635629</v>
      </c>
      <c r="F343" s="128">
        <f t="shared" si="32"/>
        <v>84.63300000000001</v>
      </c>
      <c r="G343" s="122">
        <f t="shared" si="33"/>
        <v>0.34096067464673391</v>
      </c>
      <c r="H343" s="128">
        <f t="shared" si="34"/>
        <v>117412.53599999999</v>
      </c>
      <c r="I343" s="122">
        <f t="shared" si="35"/>
        <v>4.5638045635400366E-2</v>
      </c>
      <c r="J343" s="128">
        <f t="shared" si="36"/>
        <v>100.49361999044793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5.3157894736842105E-2</v>
      </c>
      <c r="F344" s="128">
        <f t="shared" si="32"/>
        <v>13.13</v>
      </c>
      <c r="G344" s="122">
        <f t="shared" si="33"/>
        <v>6.2321586836954566E-2</v>
      </c>
      <c r="H344" s="128">
        <f t="shared" si="34"/>
        <v>21460.937000000002</v>
      </c>
      <c r="I344" s="122">
        <f t="shared" si="35"/>
        <v>-0.43519849850543968</v>
      </c>
      <c r="J344" s="128">
        <f t="shared" si="36"/>
        <v>85.296118784512871</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0.15832793522267205</v>
      </c>
      <c r="F345" s="128">
        <f t="shared" si="32"/>
        <v>39.106999999999999</v>
      </c>
      <c r="G345" s="122">
        <f t="shared" si="33"/>
        <v>0.18779066552831647</v>
      </c>
      <c r="H345" s="128">
        <f t="shared" si="34"/>
        <v>64667.218000000001</v>
      </c>
      <c r="I345" s="122">
        <f t="shared" si="35"/>
        <v>-0.41379862664613232</v>
      </c>
      <c r="J345" s="128">
        <f t="shared" si="36"/>
        <v>84.310865386862474</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4.8680161943319838E-2</v>
      </c>
      <c r="F346" s="128">
        <f t="shared" si="32"/>
        <v>12.024000000000001</v>
      </c>
      <c r="G346" s="122">
        <f t="shared" si="33"/>
        <v>5.5315659865604966E-2</v>
      </c>
      <c r="H346" s="128">
        <f t="shared" si="34"/>
        <v>19048.389999999996</v>
      </c>
      <c r="I346" s="122">
        <f t="shared" si="35"/>
        <v>-0.52707587002444967</v>
      </c>
      <c r="J346" s="128">
        <f t="shared" si="36"/>
        <v>88.004304859768922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4.300809716599191E-2</v>
      </c>
      <c r="F347" s="128">
        <f t="shared" si="32"/>
        <v>10.623000000000001</v>
      </c>
      <c r="G347" s="122">
        <f t="shared" si="33"/>
        <v>4.6689715354369582E-2</v>
      </c>
      <c r="H347" s="128">
        <f t="shared" si="34"/>
        <v>16077.977000000001</v>
      </c>
      <c r="I347" s="122">
        <f t="shared" si="35"/>
        <v>-0.46949731437538278</v>
      </c>
      <c r="J347" s="128">
        <f t="shared" si="36"/>
        <v>92.11471271470684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0.39943319838056685</v>
      </c>
      <c r="F348" s="128">
        <f t="shared" si="32"/>
        <v>98.660000000000011</v>
      </c>
      <c r="G348" s="122">
        <f t="shared" si="33"/>
        <v>0.38615227176368772</v>
      </c>
      <c r="H348" s="128">
        <f t="shared" si="34"/>
        <v>132974.62399999998</v>
      </c>
      <c r="I348" s="122">
        <f t="shared" si="35"/>
        <v>9.6227276269462245E-2</v>
      </c>
      <c r="J348" s="128">
        <f t="shared" si="36"/>
        <v>103.43929780762926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0.37251012145748985</v>
      </c>
      <c r="F349" s="128">
        <f t="shared" si="32"/>
        <v>92.009999999999991</v>
      </c>
      <c r="G349" s="122">
        <f t="shared" si="33"/>
        <v>0.38837008287886443</v>
      </c>
      <c r="H349" s="128">
        <f t="shared" si="34"/>
        <v>133738.345</v>
      </c>
      <c r="I349" s="122">
        <f t="shared" si="35"/>
        <v>3.1595610429345534E-2</v>
      </c>
      <c r="J349" s="128">
        <f t="shared" si="36"/>
        <v>95.916276221945395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0.11957085020242918</v>
      </c>
      <c r="F350" s="128">
        <f t="shared" si="32"/>
        <v>29.534000000000006</v>
      </c>
      <c r="G350" s="122">
        <f t="shared" si="33"/>
        <v>0.11839623299008591</v>
      </c>
      <c r="H350" s="128">
        <f t="shared" si="34"/>
        <v>40770.69</v>
      </c>
      <c r="I350" s="122">
        <f t="shared" si="35"/>
        <v>-0.22189467925087836</v>
      </c>
      <c r="J350" s="128">
        <f t="shared" si="36"/>
        <v>100.99210691309885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5.3214574898785422E-2</v>
      </c>
      <c r="F351" s="128">
        <f t="shared" si="32"/>
        <v>13.143999999999998</v>
      </c>
      <c r="G351" s="122">
        <f t="shared" si="33"/>
        <v>5.0652353074416748E-2</v>
      </c>
      <c r="H351" s="128">
        <f t="shared" si="34"/>
        <v>17442.543000000001</v>
      </c>
      <c r="I351" s="122">
        <f t="shared" si="35"/>
        <v>-3.4436711645515941E-2</v>
      </c>
      <c r="J351" s="128">
        <f t="shared" si="36"/>
        <v>105.05844579540924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5.5032388663967612E-2</v>
      </c>
      <c r="F352" s="128">
        <f t="shared" si="32"/>
        <v>13.593</v>
      </c>
      <c r="G352" s="122">
        <f t="shared" si="33"/>
        <v>5.6458246940683819E-2</v>
      </c>
      <c r="H352" s="128">
        <f t="shared" si="34"/>
        <v>19441.848999999998</v>
      </c>
      <c r="I352" s="122">
        <f t="shared" si="35"/>
        <v>-6.3012118420496602E-2</v>
      </c>
      <c r="J352" s="128">
        <f t="shared" si="36"/>
        <v>97.474490700686758</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0.15112955465587044</v>
      </c>
      <c r="F353" s="128">
        <f t="shared" si="32"/>
        <v>37.329000000000001</v>
      </c>
      <c r="G353" s="122">
        <f t="shared" si="33"/>
        <v>0.14201135155855243</v>
      </c>
      <c r="H353" s="128">
        <f t="shared" si="34"/>
        <v>48902.744999999995</v>
      </c>
      <c r="I353" s="122">
        <f t="shared" si="35"/>
        <v>-8.998970692836869E-2</v>
      </c>
      <c r="J353" s="128">
        <f t="shared" si="36"/>
        <v>106.42075650801655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0.37168016194331993</v>
      </c>
      <c r="F354" s="128">
        <f t="shared" si="32"/>
        <v>91.805000000000021</v>
      </c>
      <c r="G354" s="122">
        <f t="shared" si="33"/>
        <v>0.38671856614337402</v>
      </c>
      <c r="H354" s="128">
        <f t="shared" si="34"/>
        <v>133169.63199999998</v>
      </c>
      <c r="I354" s="122">
        <f t="shared" si="35"/>
        <v>-0.24985646013060653</v>
      </c>
      <c r="J354" s="128">
        <f t="shared" si="36"/>
        <v>96.111279489364193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0.20190283400809717</v>
      </c>
      <c r="F355" s="128">
        <f t="shared" si="32"/>
        <v>49.87</v>
      </c>
      <c r="G355" s="122">
        <f t="shared" si="33"/>
        <v>0.2103772846862858</v>
      </c>
      <c r="H355" s="128">
        <f t="shared" si="34"/>
        <v>72445.10100000001</v>
      </c>
      <c r="I355" s="122">
        <f t="shared" si="35"/>
        <v>-2.8140047372557743E-2</v>
      </c>
      <c r="J355" s="128">
        <f t="shared" si="36"/>
        <v>95.971784363114239</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9.5870445344129571E-2</v>
      </c>
      <c r="F356" s="128">
        <f t="shared" si="32"/>
        <v>23.680000000000003</v>
      </c>
      <c r="G356" s="122">
        <f t="shared" si="33"/>
        <v>8.2695087670389522E-2</v>
      </c>
      <c r="H356" s="128">
        <f t="shared" si="34"/>
        <v>28476.714999999993</v>
      </c>
      <c r="I356" s="122">
        <f t="shared" si="35"/>
        <v>0.15813634607779142</v>
      </c>
      <c r="J356" s="128">
        <f t="shared" si="36"/>
        <v>115.932455052536</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0.1793117408906883</v>
      </c>
      <c r="F357" s="128">
        <f t="shared" si="32"/>
        <v>44.290000000000006</v>
      </c>
      <c r="G357" s="122">
        <f t="shared" si="33"/>
        <v>0.17795913264683846</v>
      </c>
      <c r="H357" s="128">
        <f t="shared" si="34"/>
        <v>61281.650999999998</v>
      </c>
      <c r="I357" s="122">
        <f t="shared" si="35"/>
        <v>0.33626034454908621</v>
      </c>
      <c r="J357" s="128">
        <f t="shared" si="36"/>
        <v>100.76006677697968</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0.64767611336032371</v>
      </c>
      <c r="F358" s="128">
        <f t="shared" si="32"/>
        <v>159.97599999999997</v>
      </c>
      <c r="G358" s="122">
        <f t="shared" si="33"/>
        <v>0.60999255426039178</v>
      </c>
      <c r="H358" s="128">
        <f t="shared" si="34"/>
        <v>210055.81599999999</v>
      </c>
      <c r="I358" s="122">
        <f t="shared" si="35"/>
        <v>0.65870215210652916</v>
      </c>
      <c r="J358" s="128">
        <f t="shared" si="36"/>
        <v>106.17770804524373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9.0190283400809715E-2</v>
      </c>
      <c r="F359" s="128">
        <f t="shared" si="32"/>
        <v>22.277000000000001</v>
      </c>
      <c r="G359" s="122">
        <f t="shared" si="33"/>
        <v>0.1031503377299206</v>
      </c>
      <c r="H359" s="128">
        <f t="shared" si="34"/>
        <v>35520.644</v>
      </c>
      <c r="I359" s="122">
        <f t="shared" si="35"/>
        <v>-0.46195011134142649</v>
      </c>
      <c r="J359" s="128">
        <f t="shared" si="36"/>
        <v>87.435761613263622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0.16451821862348176</v>
      </c>
      <c r="F360" s="128">
        <f t="shared" si="32"/>
        <v>40.635999999999996</v>
      </c>
      <c r="G360" s="122">
        <f t="shared" si="33"/>
        <v>0.18858232711306258</v>
      </c>
      <c r="H360" s="128">
        <f t="shared" si="34"/>
        <v>64939.833000000006</v>
      </c>
      <c r="I360" s="122">
        <f t="shared" si="35"/>
        <v>-0.68763117912872462</v>
      </c>
      <c r="J360" s="128">
        <f t="shared" si="36"/>
        <v>87.23946784517436</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6.0854251012145762E-2</v>
      </c>
      <c r="F361" s="128">
        <f t="shared" si="32"/>
        <v>15.031000000000002</v>
      </c>
      <c r="G361" s="122">
        <f t="shared" si="33"/>
        <v>5.9180428507541571E-2</v>
      </c>
      <c r="H361" s="128">
        <f t="shared" si="34"/>
        <v>20379.254000000001</v>
      </c>
      <c r="I361" s="122">
        <f t="shared" si="35"/>
        <v>-0.20553263210517619</v>
      </c>
      <c r="J361" s="128">
        <f t="shared" si="36"/>
        <v>102.82833792660169</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9.3117408906882599E-3</v>
      </c>
      <c r="F362" s="128">
        <f t="shared" si="32"/>
        <v>2.3000000000000003</v>
      </c>
      <c r="G362" s="122">
        <f t="shared" si="33"/>
        <v>9.3952456455200697E-3</v>
      </c>
      <c r="H362" s="128">
        <f t="shared" si="34"/>
        <v>3235.3280000000004</v>
      </c>
      <c r="I362" s="122">
        <f t="shared" si="35"/>
        <v>-0.23706557000953246</v>
      </c>
      <c r="J362" s="128">
        <f t="shared" si="36"/>
        <v>99.111202005967485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2.7578947368421054E-2</v>
      </c>
      <c r="F363" s="128">
        <f t="shared" si="32"/>
        <v>6.8120000000000003</v>
      </c>
      <c r="G363" s="122">
        <f t="shared" si="33"/>
        <v>2.9811170351785061E-2</v>
      </c>
      <c r="H363" s="128">
        <f t="shared" si="34"/>
        <v>10265.715</v>
      </c>
      <c r="I363" s="122">
        <f t="shared" si="35"/>
        <v>-0.44230772396692647</v>
      </c>
      <c r="J363" s="128">
        <f t="shared" si="36"/>
        <v>92.512125632698144</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0.59042510121457503</v>
      </c>
      <c r="F364" s="128">
        <f t="shared" si="32"/>
        <v>145.83500000000004</v>
      </c>
      <c r="G364" s="122">
        <f t="shared" si="33"/>
        <v>0.57184467618002199</v>
      </c>
      <c r="H364" s="128">
        <f t="shared" si="34"/>
        <v>196919.28900000002</v>
      </c>
      <c r="I364" s="122">
        <f t="shared" si="35"/>
        <v>0.26716047668600906</v>
      </c>
      <c r="J364" s="128">
        <f t="shared" si="36"/>
        <v>103.24920836173068</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0.5399271255060728</v>
      </c>
      <c r="F365" s="128">
        <f t="shared" si="32"/>
        <v>133.36199999999999</v>
      </c>
      <c r="G365" s="122">
        <f t="shared" si="33"/>
        <v>0.59358007945219815</v>
      </c>
      <c r="H365" s="128">
        <f t="shared" si="34"/>
        <v>204404.04900000006</v>
      </c>
      <c r="I365" s="122">
        <f t="shared" si="35"/>
        <v>-0.30759310113391652</v>
      </c>
      <c r="J365" s="128">
        <f t="shared" si="36"/>
        <v>90.961126256858137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0.35942510121457494</v>
      </c>
      <c r="F366" s="128">
        <f t="shared" si="32"/>
        <v>88.778000000000006</v>
      </c>
      <c r="G366" s="122">
        <f t="shared" si="33"/>
        <v>0.3782711248177768</v>
      </c>
      <c r="H366" s="128">
        <f t="shared" si="34"/>
        <v>130260.68799999998</v>
      </c>
      <c r="I366" s="122">
        <f t="shared" si="35"/>
        <v>-0.26053819900888431</v>
      </c>
      <c r="J366" s="128">
        <f t="shared" si="36"/>
        <v>95.017852971917833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0.34200000000000008</v>
      </c>
      <c r="F367" s="128">
        <f t="shared" si="32"/>
        <v>84.474000000000018</v>
      </c>
      <c r="G367" s="122">
        <f t="shared" si="33"/>
        <v>0.40765253602355689</v>
      </c>
      <c r="H367" s="128">
        <f t="shared" si="34"/>
        <v>140378.41200000001</v>
      </c>
      <c r="I367" s="122">
        <f t="shared" si="35"/>
        <v>-0.33977900125618743</v>
      </c>
      <c r="J367" s="128">
        <f t="shared" si="36"/>
        <v>83.894976672054128</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6.1748987854251022E-2</v>
      </c>
      <c r="F368" s="128">
        <f t="shared" si="32"/>
        <v>15.252000000000002</v>
      </c>
      <c r="G368" s="122">
        <f t="shared" si="33"/>
        <v>6.9939742941938318E-2</v>
      </c>
      <c r="H368" s="128">
        <f t="shared" si="34"/>
        <v>24084.309999999998</v>
      </c>
      <c r="I368" s="122">
        <f t="shared" si="35"/>
        <v>-0.49464445587048628</v>
      </c>
      <c r="J368" s="128">
        <f t="shared" si="36"/>
        <v>88.288840159897362</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0.26987854251012144</v>
      </c>
      <c r="F369" s="128">
        <f t="shared" si="32"/>
        <v>66.66</v>
      </c>
      <c r="G369" s="122">
        <f t="shared" si="33"/>
        <v>0.25257830223197952</v>
      </c>
      <c r="H369" s="128">
        <f t="shared" si="34"/>
        <v>86977.359000000011</v>
      </c>
      <c r="I369" s="122">
        <f t="shared" si="35"/>
        <v>0.41762921541061593</v>
      </c>
      <c r="J369" s="128">
        <f t="shared" si="36"/>
        <v>106.84945623803132</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0.18150607287449391</v>
      </c>
      <c r="F370" s="128">
        <f t="shared" si="32"/>
        <v>44.831999999999994</v>
      </c>
      <c r="G370" s="122">
        <f t="shared" si="33"/>
        <v>0.17966376561601591</v>
      </c>
      <c r="H370" s="128">
        <f t="shared" si="34"/>
        <v>61868.655000000006</v>
      </c>
      <c r="I370" s="122">
        <f t="shared" si="35"/>
        <v>0.29648139324709505</v>
      </c>
      <c r="J370" s="128">
        <f t="shared" si="36"/>
        <v>101.02541948409088</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0.2953522267206477</v>
      </c>
      <c r="F371" s="128">
        <f t="shared" si="32"/>
        <v>72.951999999999984</v>
      </c>
      <c r="G371" s="122">
        <f t="shared" si="33"/>
        <v>0.35218290848477457</v>
      </c>
      <c r="H371" s="128">
        <f t="shared" si="34"/>
        <v>121277.00199999999</v>
      </c>
      <c r="I371" s="122">
        <f t="shared" si="35"/>
        <v>-0.33411973107129966</v>
      </c>
      <c r="J371" s="128">
        <f t="shared" si="36"/>
        <v>83.863305005732911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0.17144534412955464</v>
      </c>
      <c r="F372" s="128">
        <f t="shared" si="32"/>
        <v>42.346999999999994</v>
      </c>
      <c r="G372" s="122">
        <f t="shared" si="33"/>
        <v>0.19410742018480767</v>
      </c>
      <c r="H372" s="128">
        <f t="shared" si="34"/>
        <v>66842.442999999999</v>
      </c>
      <c r="I372" s="122">
        <f t="shared" si="35"/>
        <v>-0.37314679811543244</v>
      </c>
      <c r="J372" s="128">
        <f t="shared" si="36"/>
        <v>88.324982098223387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0.17004453441295547</v>
      </c>
      <c r="F373" s="128">
        <f t="shared" si="32"/>
        <v>42.001000000000005</v>
      </c>
      <c r="G373" s="122">
        <f t="shared" si="33"/>
        <v>0.21604000487864372</v>
      </c>
      <c r="H373" s="128">
        <f t="shared" si="34"/>
        <v>74395.103999999992</v>
      </c>
      <c r="I373" s="122">
        <f t="shared" si="35"/>
        <v>-0.33303865695016871</v>
      </c>
      <c r="J373" s="128">
        <f t="shared" si="36"/>
        <v>78.709743831229176</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7.6801619433198381E-2</v>
      </c>
      <c r="F374" s="128">
        <f t="shared" si="32"/>
        <v>18.97</v>
      </c>
      <c r="G374" s="122">
        <f t="shared" si="33"/>
        <v>8.0815944453156319E-2</v>
      </c>
      <c r="H374" s="128">
        <f t="shared" si="34"/>
        <v>27829.617000000002</v>
      </c>
      <c r="I374" s="122">
        <f t="shared" si="35"/>
        <v>-0.44275510444127181</v>
      </c>
      <c r="J374" s="128">
        <f t="shared" si="36"/>
        <v>95.032756163253424</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0.10099595141700406</v>
      </c>
      <c r="F375" s="128">
        <f t="shared" si="32"/>
        <v>24.946000000000002</v>
      </c>
      <c r="G375" s="122">
        <f t="shared" si="33"/>
        <v>0.10752268859733183</v>
      </c>
      <c r="H375" s="128">
        <f t="shared" si="34"/>
        <v>37026.297999999995</v>
      </c>
      <c r="I375" s="122">
        <f t="shared" si="35"/>
        <v>0.11326010661764796</v>
      </c>
      <c r="J375" s="128">
        <f t="shared" si="36"/>
        <v>93.929897712314343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3.5971659919028343E-2</v>
      </c>
      <c r="F376" s="128">
        <f t="shared" si="32"/>
        <v>8.8849999999999998</v>
      </c>
      <c r="G376" s="122">
        <f t="shared" si="33"/>
        <v>3.3104516230202295E-2</v>
      </c>
      <c r="H376" s="128">
        <f t="shared" si="34"/>
        <v>11399.805000000002</v>
      </c>
      <c r="I376" s="122">
        <f t="shared" si="35"/>
        <v>3.9538030867509309E-2</v>
      </c>
      <c r="J376" s="128">
        <f t="shared" si="36"/>
        <v>108.66088381684389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0.3423684210526316</v>
      </c>
      <c r="F377" s="128">
        <f t="shared" si="32"/>
        <v>84.565000000000012</v>
      </c>
      <c r="G377" s="122">
        <f t="shared" si="33"/>
        <v>0.37604644875391308</v>
      </c>
      <c r="H377" s="128">
        <f t="shared" si="34"/>
        <v>129494.603</v>
      </c>
      <c r="I377" s="122">
        <f t="shared" si="35"/>
        <v>-0.25298442300835666</v>
      </c>
      <c r="J377" s="128">
        <f t="shared" si="36"/>
        <v>91.044184086067375</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0.23652226720647773</v>
      </c>
      <c r="F378" s="128">
        <f t="shared" si="32"/>
        <v>58.420999999999999</v>
      </c>
      <c r="G378" s="122">
        <f t="shared" si="33"/>
        <v>0.24726788981234649</v>
      </c>
      <c r="H378" s="128">
        <f t="shared" si="34"/>
        <v>85148.676000000007</v>
      </c>
      <c r="I378" s="122">
        <f t="shared" si="35"/>
        <v>-0.14777026292476789</v>
      </c>
      <c r="J378" s="128">
        <f t="shared" si="36"/>
        <v>95.654258782236667</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0.13622672064777328</v>
      </c>
      <c r="F379" s="128">
        <f t="shared" si="32"/>
        <v>33.647999999999996</v>
      </c>
      <c r="G379" s="122">
        <f t="shared" si="33"/>
        <v>0.16240357709128289</v>
      </c>
      <c r="H379" s="128">
        <f t="shared" si="34"/>
        <v>55924.97099999999</v>
      </c>
      <c r="I379" s="122">
        <f t="shared" si="35"/>
        <v>-0.30415972887697074</v>
      </c>
      <c r="J379" s="128">
        <f t="shared" si="36"/>
        <v>83.881601063013363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1.1336032388663967E-2</v>
      </c>
      <c r="F380" s="128">
        <f t="shared" si="32"/>
        <v>2.8</v>
      </c>
      <c r="G380" s="122">
        <f t="shared" si="33"/>
        <v>1.2078888830809799E-2</v>
      </c>
      <c r="H380" s="128">
        <f t="shared" si="34"/>
        <v>4159.4620000000004</v>
      </c>
      <c r="I380" s="122">
        <f t="shared" si="35"/>
        <v>-0.45614683078900098</v>
      </c>
      <c r="J380" s="128">
        <f t="shared" si="36"/>
        <v>93.8499604346799</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3.9571538461538451</v>
      </c>
      <c r="F381" s="128">
        <f t="shared" si="32"/>
        <v>977.4169999999998</v>
      </c>
      <c r="G381" s="122">
        <f t="shared" si="33"/>
        <v>4.9938132205437356</v>
      </c>
      <c r="H381" s="128">
        <f t="shared" si="34"/>
        <v>1719659.5329999998</v>
      </c>
      <c r="I381" s="122">
        <f t="shared" si="35"/>
        <v>-0.40048729846971243</v>
      </c>
      <c r="J381" s="128">
        <f t="shared" si="36"/>
        <v>79.241126397654554</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0.54043724696356266</v>
      </c>
      <c r="F382" s="128">
        <f t="shared" si="32"/>
        <v>133.48799999999997</v>
      </c>
      <c r="G382" s="122">
        <f t="shared" si="33"/>
        <v>0.61511820547221219</v>
      </c>
      <c r="H382" s="128">
        <f t="shared" si="34"/>
        <v>211820.87500000003</v>
      </c>
      <c r="I382" s="122">
        <f t="shared" si="35"/>
        <v>-0.2824841380975443</v>
      </c>
      <c r="J382" s="128">
        <f t="shared" si="36"/>
        <v>87.859088246084553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7.0858299595141699E-2</v>
      </c>
      <c r="F383" s="128">
        <f t="shared" si="32"/>
        <v>17.501999999999999</v>
      </c>
      <c r="G383" s="122">
        <f t="shared" si="33"/>
        <v>9.0093080456966304E-2</v>
      </c>
      <c r="H383" s="128">
        <f t="shared" si="34"/>
        <v>31024.273000000001</v>
      </c>
      <c r="I383" s="122">
        <f t="shared" si="35"/>
        <v>-0.2156769871300552</v>
      </c>
      <c r="J383" s="128">
        <f t="shared" si="36"/>
        <v>78.650101912086072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4.9388663967611345E-2</v>
      </c>
      <c r="F384" s="128">
        <f t="shared" si="32"/>
        <v>12.199000000000002</v>
      </c>
      <c r="G384" s="122">
        <f t="shared" si="33"/>
        <v>3.6556412222164138E-2</v>
      </c>
      <c r="H384" s="128">
        <f t="shared" si="34"/>
        <v>12588.492999999999</v>
      </c>
      <c r="I384" s="122">
        <f t="shared" si="35"/>
        <v>0.37999983866977449</v>
      </c>
      <c r="J384" s="128">
        <f t="shared" si="36"/>
        <v>135.10260161052406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0.20146963562753037</v>
      </c>
      <c r="F385" s="128">
        <f t="shared" si="32"/>
        <v>49.762999999999998</v>
      </c>
      <c r="G385" s="122">
        <f t="shared" si="33"/>
        <v>0.24841512611874852</v>
      </c>
      <c r="H385" s="128">
        <f t="shared" si="34"/>
        <v>85543.736000000004</v>
      </c>
      <c r="I385" s="122">
        <f t="shared" si="35"/>
        <v>-0.35979346265857926</v>
      </c>
      <c r="J385" s="128">
        <f t="shared" si="36"/>
        <v>81.10200001719015</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0.64443724696356264</v>
      </c>
      <c r="F386" s="128">
        <f t="shared" si="32"/>
        <v>159.17599999999996</v>
      </c>
      <c r="G386" s="122">
        <f t="shared" si="33"/>
        <v>0.70343399601577417</v>
      </c>
      <c r="H386" s="128">
        <f t="shared" si="34"/>
        <v>242233.12399999995</v>
      </c>
      <c r="I386" s="122">
        <f t="shared" si="35"/>
        <v>-0.51452792977575523</v>
      </c>
      <c r="J386" s="128">
        <f t="shared" si="36"/>
        <v>91.613036989061229</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0.30395951417004052</v>
      </c>
      <c r="F387" s="128">
        <f t="shared" si="32"/>
        <v>75.078000000000003</v>
      </c>
      <c r="G387" s="122">
        <f t="shared" si="33"/>
        <v>0.41035322832633475</v>
      </c>
      <c r="H387" s="128">
        <f t="shared" si="34"/>
        <v>141308.41699999999</v>
      </c>
      <c r="I387" s="122">
        <f t="shared" si="35"/>
        <v>-0.27959232778237658</v>
      </c>
      <c r="J387" s="128">
        <f t="shared" si="36"/>
        <v>74.072650874410996</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2.1376518218623481E-3</v>
      </c>
      <c r="F388" s="128">
        <f t="shared" si="32"/>
        <v>0.52800000000000002</v>
      </c>
      <c r="G388" s="122">
        <f t="shared" si="33"/>
        <v>2.4702489850678654E-3</v>
      </c>
      <c r="H388" s="128">
        <f t="shared" si="34"/>
        <v>850.65</v>
      </c>
      <c r="I388" s="122">
        <f t="shared" si="35"/>
        <v>-0.10638114103033283</v>
      </c>
      <c r="J388" s="128">
        <f t="shared" si="36"/>
        <v>86.535885037662325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1.2809716599190285E-2</v>
      </c>
      <c r="F389" s="128">
        <f t="shared" si="32"/>
        <v>3.1640000000000001</v>
      </c>
      <c r="G389" s="122">
        <f t="shared" si="33"/>
        <v>1.5963044273691912E-2</v>
      </c>
      <c r="H389" s="128">
        <f t="shared" si="34"/>
        <v>5497.0019999999995</v>
      </c>
      <c r="I389" s="122">
        <f t="shared" si="35"/>
        <v>-0.38414652374888014</v>
      </c>
      <c r="J389" s="128">
        <f t="shared" si="36"/>
        <v>80.246075745724099</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1.7651821862348183E-3</v>
      </c>
      <c r="F390" s="128">
        <f t="shared" si="32"/>
        <v>0.43600000000000011</v>
      </c>
      <c r="G390" s="122">
        <f t="shared" si="33"/>
        <v>1.8761434321258692E-3</v>
      </c>
      <c r="H390" s="128">
        <f t="shared" si="34"/>
        <v>646.06500000000005</v>
      </c>
      <c r="I390" s="122">
        <f t="shared" si="35"/>
        <v>-0.30443136052651515</v>
      </c>
      <c r="J390" s="128">
        <f t="shared" si="36"/>
        <v>94.085673622228342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1.2797570850202429E-2</v>
      </c>
      <c r="F391" s="128">
        <f t="shared" si="32"/>
        <v>3.161</v>
      </c>
      <c r="G391" s="122">
        <f t="shared" si="33"/>
        <v>1.8039572189407539E-2</v>
      </c>
      <c r="H391" s="128">
        <f t="shared" si="34"/>
        <v>6212.0710000000008</v>
      </c>
      <c r="I391" s="122">
        <f t="shared" si="35"/>
        <v>-0.14657860684687982</v>
      </c>
      <c r="J391" s="128">
        <f t="shared" si="36"/>
        <v>70.941653803280857</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7.2874493927125512E-5</v>
      </c>
      <c r="F392" s="128">
        <f t="shared" si="32"/>
        <v>1.8000000000000002E-2</v>
      </c>
      <c r="G392" s="122">
        <f t="shared" si="33"/>
        <v>2.4162935084998753E-4</v>
      </c>
      <c r="H392" s="128">
        <f t="shared" si="34"/>
        <v>83.207000000000008</v>
      </c>
      <c r="I392" s="122">
        <f t="shared" si="35"/>
        <v>-0.29957031918995941</v>
      </c>
      <c r="J392" s="128">
        <f t="shared" si="36"/>
        <v>30.159619959567209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3.1983805668016198E-3</v>
      </c>
      <c r="F393" s="128">
        <f t="shared" ref="F393:F456" si="38">SUMPRODUCT($K$2:$AI$2,$K393:$AI393)</f>
        <v>0.79</v>
      </c>
      <c r="G393" s="122">
        <f t="shared" ref="G393:G456" si="39">SUMPRODUCT($K$3:$AI$3,$K393:$AI393)/$J$3</f>
        <v>4.5444972964182612E-3</v>
      </c>
      <c r="H393" s="128">
        <f t="shared" ref="H393:H456" si="40">SUMPRODUCT($K$3:$AI$3,$K393:$AI393)</f>
        <v>1564.9339999999997</v>
      </c>
      <c r="I393" s="122">
        <f t="shared" ref="I393:I456" si="41">CORREL($K$4:$AI$4,$K393:$AI393)</f>
        <v>-5.2845583071781374E-2</v>
      </c>
      <c r="J393" s="128">
        <f t="shared" si="36"/>
        <v>70.37919396106625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1.1902834008097167E-3</v>
      </c>
      <c r="F394" s="128">
        <f t="shared" si="38"/>
        <v>0.29400000000000004</v>
      </c>
      <c r="G394" s="122">
        <f t="shared" si="39"/>
        <v>2.4377101737145645E-3</v>
      </c>
      <c r="H394" s="128">
        <f t="shared" si="40"/>
        <v>839.44500000000005</v>
      </c>
      <c r="I394" s="122">
        <f t="shared" si="41"/>
        <v>-0.30956325098680648</v>
      </c>
      <c r="J394" s="128">
        <f t="shared" ref="J394:J457" si="42">$E394/$G394*100</f>
        <v>48.827929326642291</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3.2388663967611336E-5</v>
      </c>
      <c r="F395" s="128">
        <f t="shared" si="38"/>
        <v>8.0000000000000002E-3</v>
      </c>
      <c r="G395" s="122">
        <f t="shared" si="39"/>
        <v>1.9086241643870625E-4</v>
      </c>
      <c r="H395" s="128">
        <f t="shared" si="40"/>
        <v>65.725000000000009</v>
      </c>
      <c r="I395" s="122">
        <f t="shared" si="41"/>
        <v>-0.25412911424274481</v>
      </c>
      <c r="J395" s="128">
        <f t="shared" si="42"/>
        <v>16.96963947745714</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6.3562753036437247E-4</v>
      </c>
      <c r="F396" s="128">
        <f t="shared" si="38"/>
        <v>0.157</v>
      </c>
      <c r="G396" s="122">
        <f t="shared" si="39"/>
        <v>1.4002085039406665E-3</v>
      </c>
      <c r="H396" s="128">
        <f t="shared" si="40"/>
        <v>482.17300000000006</v>
      </c>
      <c r="I396" s="122">
        <f t="shared" si="41"/>
        <v>-0.23039256266819882</v>
      </c>
      <c r="J396" s="128">
        <f t="shared" si="42"/>
        <v>45.395205683689163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7.2712550607287457E-3</v>
      </c>
      <c r="F397" s="128">
        <f t="shared" si="38"/>
        <v>1.7960000000000003</v>
      </c>
      <c r="G397" s="122">
        <f t="shared" si="39"/>
        <v>1.0700968178465437E-2</v>
      </c>
      <c r="H397" s="128">
        <f t="shared" si="40"/>
        <v>3684.9640000000009</v>
      </c>
      <c r="I397" s="122">
        <f t="shared" si="41"/>
        <v>-0.16571931607942328</v>
      </c>
      <c r="J397" s="128">
        <f t="shared" si="42"/>
        <v>67.949506432150457</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6.9433198380566812E-3</v>
      </c>
      <c r="F398" s="128">
        <f t="shared" si="38"/>
        <v>1.7150000000000003</v>
      </c>
      <c r="G398" s="122">
        <f t="shared" si="39"/>
        <v>1.4666248497203493E-2</v>
      </c>
      <c r="H398" s="128">
        <f t="shared" si="40"/>
        <v>5050.4400000000005</v>
      </c>
      <c r="I398" s="122">
        <f t="shared" si="41"/>
        <v>-0.2965763616027674</v>
      </c>
      <c r="J398" s="128">
        <f t="shared" si="42"/>
        <v>47.342166876421111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4.6234817813765186E-3</v>
      </c>
      <c r="F400" s="128">
        <f t="shared" si="38"/>
        <v>1.1420000000000001</v>
      </c>
      <c r="G400" s="122">
        <f t="shared" si="39"/>
        <v>7.5407453870681091E-3</v>
      </c>
      <c r="H400" s="128">
        <f t="shared" si="40"/>
        <v>2596.7159999999999</v>
      </c>
      <c r="I400" s="122">
        <f t="shared" si="41"/>
        <v>-0.41576224247817839</v>
      </c>
      <c r="J400" s="128">
        <f t="shared" si="42"/>
        <v>61.313325726465862</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2.9149797570850205E-4</v>
      </c>
      <c r="F401" s="128">
        <f t="shared" si="38"/>
        <v>7.2000000000000008E-2</v>
      </c>
      <c r="G401" s="122">
        <f t="shared" si="39"/>
        <v>7.7262325835322548E-4</v>
      </c>
      <c r="H401" s="128">
        <f t="shared" si="40"/>
        <v>266.05900000000003</v>
      </c>
      <c r="I401" s="122">
        <f t="shared" si="41"/>
        <v>-0.28514609413793013</v>
      </c>
      <c r="J401" s="128">
        <f t="shared" si="42"/>
        <v>37.728345937941711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0.62384210526315775</v>
      </c>
      <c r="F402" s="128">
        <f t="shared" si="38"/>
        <v>154.08899999999997</v>
      </c>
      <c r="G402" s="122">
        <f t="shared" si="39"/>
        <v>0.83973842919287489</v>
      </c>
      <c r="H402" s="128">
        <f t="shared" si="40"/>
        <v>289170.64600000001</v>
      </c>
      <c r="I402" s="122">
        <f t="shared" si="41"/>
        <v>-0.25712108253090066</v>
      </c>
      <c r="J402" s="128">
        <f t="shared" si="42"/>
        <v>74.29005075577777</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0.1555991902834008</v>
      </c>
      <c r="F403" s="128">
        <f t="shared" si="38"/>
        <v>38.433</v>
      </c>
      <c r="G403" s="122">
        <f t="shared" si="39"/>
        <v>0.16838110048263727</v>
      </c>
      <c r="H403" s="128">
        <f t="shared" si="40"/>
        <v>57983.379000000001</v>
      </c>
      <c r="I403" s="122">
        <f t="shared" si="41"/>
        <v>-0.25686645677224657</v>
      </c>
      <c r="J403" s="128">
        <f t="shared" si="42"/>
        <v>92.408940099215897</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0.58333603238866394</v>
      </c>
      <c r="F404" s="128">
        <f t="shared" si="38"/>
        <v>144.084</v>
      </c>
      <c r="G404" s="122">
        <f t="shared" si="39"/>
        <v>0.78907572932819892</v>
      </c>
      <c r="H404" s="128">
        <f t="shared" si="40"/>
        <v>271724.53999999992</v>
      </c>
      <c r="I404" s="122">
        <f t="shared" si="41"/>
        <v>-0.23778190921023645</v>
      </c>
      <c r="J404" s="128">
        <f t="shared" si="42"/>
        <v>73.926495354926573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2.8846153846153851E-2</v>
      </c>
      <c r="F405" s="128">
        <f t="shared" si="38"/>
        <v>7.1250000000000009</v>
      </c>
      <c r="G405" s="122">
        <f t="shared" si="39"/>
        <v>7.9692732563204582E-2</v>
      </c>
      <c r="H405" s="128">
        <f t="shared" si="40"/>
        <v>27442.83</v>
      </c>
      <c r="I405" s="122">
        <f t="shared" si="41"/>
        <v>-0.44946803259556484</v>
      </c>
      <c r="J405" s="128">
        <f t="shared" si="42"/>
        <v>36.196718218033077</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0.36444129554655874</v>
      </c>
      <c r="F406" s="128">
        <f t="shared" si="38"/>
        <v>90.01700000000001</v>
      </c>
      <c r="G406" s="122">
        <f t="shared" si="39"/>
        <v>0.48322752484333165</v>
      </c>
      <c r="H406" s="128">
        <f t="shared" si="40"/>
        <v>166403.264</v>
      </c>
      <c r="I406" s="122">
        <f t="shared" si="41"/>
        <v>-0.41841034236421598</v>
      </c>
      <c r="J406" s="128">
        <f t="shared" si="42"/>
        <v>75.418157453823667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0.33699595141700406</v>
      </c>
      <c r="F407" s="128">
        <f t="shared" si="38"/>
        <v>83.238</v>
      </c>
      <c r="G407" s="122">
        <f t="shared" si="39"/>
        <v>0.44883736983023481</v>
      </c>
      <c r="H407" s="128">
        <f t="shared" si="40"/>
        <v>154560.739</v>
      </c>
      <c r="I407" s="122">
        <f t="shared" si="41"/>
        <v>-0.34684043251619689</v>
      </c>
      <c r="J407" s="128">
        <f t="shared" si="42"/>
        <v>75.081972685221615</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0.13342105263157894</v>
      </c>
      <c r="F408" s="128">
        <f t="shared" si="38"/>
        <v>32.954999999999998</v>
      </c>
      <c r="G408" s="122">
        <f t="shared" si="39"/>
        <v>0.19316017632812363</v>
      </c>
      <c r="H408" s="128">
        <f t="shared" si="40"/>
        <v>66516.251999999993</v>
      </c>
      <c r="I408" s="122">
        <f t="shared" si="41"/>
        <v>-0.37675110707923398</v>
      </c>
      <c r="J408" s="128">
        <f t="shared" si="42"/>
        <v>69.072753591265581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0.86674493927125495</v>
      </c>
      <c r="F409" s="128">
        <f t="shared" si="38"/>
        <v>214.08599999999998</v>
      </c>
      <c r="G409" s="122">
        <f t="shared" si="39"/>
        <v>0.90266720389826871</v>
      </c>
      <c r="H409" s="128">
        <f t="shared" si="40"/>
        <v>310840.67300000001</v>
      </c>
      <c r="I409" s="122">
        <f t="shared" si="41"/>
        <v>-0.28841725161753623</v>
      </c>
      <c r="J409" s="128">
        <f t="shared" si="42"/>
        <v>96.020430954854746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0.11587854251012147</v>
      </c>
      <c r="F410" s="128">
        <f t="shared" si="38"/>
        <v>28.622000000000003</v>
      </c>
      <c r="G410" s="122">
        <f t="shared" si="39"/>
        <v>8.3697785444217951E-2</v>
      </c>
      <c r="H410" s="128">
        <f t="shared" si="40"/>
        <v>28822.002000000004</v>
      </c>
      <c r="I410" s="122">
        <f t="shared" si="41"/>
        <v>0.29839710405673547</v>
      </c>
      <c r="J410" s="128">
        <f t="shared" si="42"/>
        <v>138.4487557169013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2.6024291497975711E-2</v>
      </c>
      <c r="F411" s="128">
        <f t="shared" si="38"/>
        <v>6.4280000000000008</v>
      </c>
      <c r="G411" s="122">
        <f t="shared" si="39"/>
        <v>2.3674614790421596E-2</v>
      </c>
      <c r="H411" s="128">
        <f t="shared" si="40"/>
        <v>8152.5429999999997</v>
      </c>
      <c r="I411" s="122">
        <f t="shared" si="41"/>
        <v>0.49179044721661674</v>
      </c>
      <c r="J411" s="128">
        <f t="shared" si="42"/>
        <v>109.92487830680464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0.4382955465587044</v>
      </c>
      <c r="F412" s="128">
        <f t="shared" si="38"/>
        <v>108.25899999999999</v>
      </c>
      <c r="G412" s="122">
        <f t="shared" si="39"/>
        <v>0.42025650340633869</v>
      </c>
      <c r="H412" s="128">
        <f t="shared" si="40"/>
        <v>144718.68899999998</v>
      </c>
      <c r="I412" s="122">
        <f t="shared" si="41"/>
        <v>0.40798261009923725</v>
      </c>
      <c r="J412" s="128">
        <f t="shared" si="42"/>
        <v>104.29238881639009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0.40151821862348175</v>
      </c>
      <c r="F413" s="128">
        <f t="shared" si="38"/>
        <v>99.174999999999997</v>
      </c>
      <c r="G413" s="122">
        <f t="shared" si="39"/>
        <v>0.45870280638173072</v>
      </c>
      <c r="H413" s="128">
        <f t="shared" si="40"/>
        <v>157957.98100000003</v>
      </c>
      <c r="I413" s="122">
        <f t="shared" si="41"/>
        <v>-0.41969806244413815</v>
      </c>
      <c r="J413" s="128">
        <f t="shared" si="42"/>
        <v>87.533412274207848</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0.14703238866396762</v>
      </c>
      <c r="F414" s="128">
        <f t="shared" si="38"/>
        <v>36.317</v>
      </c>
      <c r="G414" s="122">
        <f t="shared" si="39"/>
        <v>0.10781694341354058</v>
      </c>
      <c r="H414" s="128">
        <f t="shared" si="40"/>
        <v>37127.627000000008</v>
      </c>
      <c r="I414" s="122">
        <f t="shared" si="41"/>
        <v>0.30877464374405517</v>
      </c>
      <c r="J414" s="128">
        <f t="shared" si="42"/>
        <v>136.3722472635985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9.7170040485829973E-2</v>
      </c>
      <c r="F415" s="128">
        <f t="shared" si="38"/>
        <v>24.001000000000005</v>
      </c>
      <c r="G415" s="122">
        <f t="shared" si="39"/>
        <v>9.1061058549532767E-2</v>
      </c>
      <c r="H415" s="128">
        <f t="shared" si="40"/>
        <v>31357.604000000003</v>
      </c>
      <c r="I415" s="122">
        <f t="shared" si="41"/>
        <v>0.48947980734492286</v>
      </c>
      <c r="J415" s="128">
        <f t="shared" si="42"/>
        <v>106.70866562897929</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0.26153846153846155</v>
      </c>
      <c r="F416" s="128">
        <f t="shared" si="38"/>
        <v>64.600000000000009</v>
      </c>
      <c r="G416" s="122">
        <f t="shared" si="39"/>
        <v>0.2462969264544457</v>
      </c>
      <c r="H416" s="128">
        <f t="shared" si="40"/>
        <v>84814.31700000001</v>
      </c>
      <c r="I416" s="122">
        <f t="shared" si="41"/>
        <v>0.36402313782465268</v>
      </c>
      <c r="J416" s="128">
        <f t="shared" si="42"/>
        <v>106.18827660719302</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0.2421417004048583</v>
      </c>
      <c r="F417" s="128">
        <f t="shared" si="38"/>
        <v>59.808999999999997</v>
      </c>
      <c r="G417" s="122">
        <f t="shared" si="39"/>
        <v>0.26292756375632337</v>
      </c>
      <c r="H417" s="128">
        <f t="shared" si="40"/>
        <v>90541.21</v>
      </c>
      <c r="I417" s="122">
        <f t="shared" si="41"/>
        <v>-0.34497426639543854</v>
      </c>
      <c r="J417" s="128">
        <f t="shared" si="42"/>
        <v>92.094452534946456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0.25187449392712546</v>
      </c>
      <c r="F418" s="128">
        <f t="shared" si="38"/>
        <v>62.212999999999994</v>
      </c>
      <c r="G418" s="122">
        <f t="shared" si="39"/>
        <v>0.29149968056499342</v>
      </c>
      <c r="H418" s="128">
        <f t="shared" si="40"/>
        <v>100380.247</v>
      </c>
      <c r="I418" s="122">
        <f t="shared" si="41"/>
        <v>-0.43839731669294379</v>
      </c>
      <c r="J418" s="128">
        <f t="shared" si="42"/>
        <v>86.406439087320692</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6.8919028340080984E-2</v>
      </c>
      <c r="F419" s="128">
        <f t="shared" si="38"/>
        <v>17.023000000000003</v>
      </c>
      <c r="G419" s="122">
        <f t="shared" si="39"/>
        <v>7.9214608053246913E-2</v>
      </c>
      <c r="H419" s="128">
        <f t="shared" si="40"/>
        <v>27278.184000000001</v>
      </c>
      <c r="I419" s="122">
        <f t="shared" si="41"/>
        <v>-0.2263591851112669</v>
      </c>
      <c r="J419" s="128">
        <f t="shared" si="42"/>
        <v>87.002927911673325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0.22271255060728748</v>
      </c>
      <c r="F420" s="128">
        <f t="shared" si="38"/>
        <v>55.010000000000005</v>
      </c>
      <c r="G420" s="122">
        <f t="shared" si="39"/>
        <v>0.22905700462890363</v>
      </c>
      <c r="H420" s="128">
        <f t="shared" si="40"/>
        <v>78877.611999999994</v>
      </c>
      <c r="I420" s="122">
        <f t="shared" si="41"/>
        <v>-5.7325393901785031E-2</v>
      </c>
      <c r="J420" s="128">
        <f t="shared" si="42"/>
        <v>97.230185546215964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0.87757894736842113</v>
      </c>
      <c r="F421" s="128">
        <f t="shared" si="38"/>
        <v>216.76200000000003</v>
      </c>
      <c r="G421" s="122">
        <f t="shared" si="39"/>
        <v>0.8908630117494003</v>
      </c>
      <c r="H421" s="128">
        <f t="shared" si="40"/>
        <v>306775.80499999999</v>
      </c>
      <c r="I421" s="122">
        <f t="shared" si="41"/>
        <v>-0.23889317406943325</v>
      </c>
      <c r="J421" s="128">
        <f t="shared" si="42"/>
        <v>98.508854424779287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0.70950202429149811</v>
      </c>
      <c r="F422" s="128">
        <f t="shared" si="38"/>
        <v>175.24700000000004</v>
      </c>
      <c r="G422" s="122">
        <f t="shared" si="39"/>
        <v>0.74547488660057259</v>
      </c>
      <c r="H422" s="128">
        <f t="shared" si="40"/>
        <v>256710.24099999998</v>
      </c>
      <c r="I422" s="122">
        <f t="shared" si="41"/>
        <v>-0.3400572054591931</v>
      </c>
      <c r="J422" s="128">
        <f t="shared" si="42"/>
        <v>95.174503802118167</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0.27887044534412953</v>
      </c>
      <c r="F423" s="128">
        <f t="shared" si="38"/>
        <v>68.880999999999986</v>
      </c>
      <c r="G423" s="122">
        <f t="shared" si="39"/>
        <v>0.31970545478833079</v>
      </c>
      <c r="H423" s="128">
        <f t="shared" si="40"/>
        <v>110093.13100000001</v>
      </c>
      <c r="I423" s="122">
        <f t="shared" si="41"/>
        <v>-0.40721078471637495</v>
      </c>
      <c r="J423" s="128">
        <f t="shared" si="42"/>
        <v>87.227302871251567</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0.4369514170040486</v>
      </c>
      <c r="F424" s="128">
        <f t="shared" si="38"/>
        <v>107.92700000000001</v>
      </c>
      <c r="G424" s="122">
        <f t="shared" si="39"/>
        <v>0.47833836588666451</v>
      </c>
      <c r="H424" s="128">
        <f t="shared" si="40"/>
        <v>164719.64300000001</v>
      </c>
      <c r="I424" s="122">
        <f t="shared" si="41"/>
        <v>-0.11930343743991006</v>
      </c>
      <c r="J424" s="128">
        <f t="shared" si="42"/>
        <v>91.347767222079369</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3.7101214574898789E-2</v>
      </c>
      <c r="F425" s="128">
        <f t="shared" si="38"/>
        <v>9.1640000000000015</v>
      </c>
      <c r="G425" s="122">
        <f t="shared" si="39"/>
        <v>3.6444310862532595E-2</v>
      </c>
      <c r="H425" s="128">
        <f t="shared" si="40"/>
        <v>12549.89</v>
      </c>
      <c r="I425" s="122">
        <f t="shared" si="41"/>
        <v>0.40256224050879102</v>
      </c>
      <c r="J425" s="128">
        <f t="shared" si="42"/>
        <v>101.80248630532218</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4.9242914979757087E-2</v>
      </c>
      <c r="F426" s="128">
        <f t="shared" si="38"/>
        <v>12.163</v>
      </c>
      <c r="G426" s="122">
        <f t="shared" si="39"/>
        <v>5.1186570371531952E-2</v>
      </c>
      <c r="H426" s="128">
        <f t="shared" si="40"/>
        <v>17626.505000000001</v>
      </c>
      <c r="I426" s="122">
        <f t="shared" si="41"/>
        <v>-0.32548119691073896</v>
      </c>
      <c r="J426" s="128">
        <f t="shared" si="42"/>
        <v>96.202802067677013</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0.14638461538461534</v>
      </c>
      <c r="F427" s="128">
        <f t="shared" si="38"/>
        <v>36.156999999999989</v>
      </c>
      <c r="G427" s="122">
        <f t="shared" si="39"/>
        <v>0.15659387323657359</v>
      </c>
      <c r="H427" s="128">
        <f t="shared" si="40"/>
        <v>53924.35300000001</v>
      </c>
      <c r="I427" s="122">
        <f t="shared" si="41"/>
        <v>-0.38789752733911415</v>
      </c>
      <c r="J427" s="128">
        <f t="shared" si="42"/>
        <v>93.480423185819888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0.49718623481781371</v>
      </c>
      <c r="F428" s="128">
        <f t="shared" si="38"/>
        <v>122.80499999999999</v>
      </c>
      <c r="G428" s="122">
        <f t="shared" si="39"/>
        <v>0.50313625935799378</v>
      </c>
      <c r="H428" s="128">
        <f t="shared" si="40"/>
        <v>173258.99600000001</v>
      </c>
      <c r="I428" s="122">
        <f t="shared" si="41"/>
        <v>-0.14366731757700865</v>
      </c>
      <c r="J428" s="128">
        <f t="shared" si="42"/>
        <v>98.817412891733866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0.23600404858299592</v>
      </c>
      <c r="F429" s="128">
        <f t="shared" si="38"/>
        <v>58.292999999999992</v>
      </c>
      <c r="G429" s="122">
        <f t="shared" si="39"/>
        <v>0.23801458656398283</v>
      </c>
      <c r="H429" s="128">
        <f t="shared" si="40"/>
        <v>81962.226999999999</v>
      </c>
      <c r="I429" s="122">
        <f t="shared" si="41"/>
        <v>-0.35975685874193497</v>
      </c>
      <c r="J429" s="128">
        <f t="shared" si="42"/>
        <v>99.155287913227781</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0.12562753036437249</v>
      </c>
      <c r="F430" s="128">
        <f t="shared" si="38"/>
        <v>31.030000000000005</v>
      </c>
      <c r="G430" s="122">
        <f t="shared" si="39"/>
        <v>0.12384198711805738</v>
      </c>
      <c r="H430" s="128">
        <f t="shared" si="40"/>
        <v>42645.979000000007</v>
      </c>
      <c r="I430" s="122">
        <f t="shared" si="41"/>
        <v>-0.33917784666412237</v>
      </c>
      <c r="J430" s="128">
        <f t="shared" si="42"/>
        <v>101.44179150211225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0.25692712550607288</v>
      </c>
      <c r="F431" s="128">
        <f t="shared" si="38"/>
        <v>63.460999999999999</v>
      </c>
      <c r="G431" s="122">
        <f t="shared" si="39"/>
        <v>0.27017154531040372</v>
      </c>
      <c r="H431" s="128">
        <f t="shared" si="40"/>
        <v>93035.733000000007</v>
      </c>
      <c r="I431" s="122">
        <f t="shared" si="41"/>
        <v>-0.43348216238512199</v>
      </c>
      <c r="J431" s="128">
        <f t="shared" si="42"/>
        <v>95.097773975747828</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0.13139271255060728</v>
      </c>
      <c r="F432" s="128">
        <f t="shared" si="38"/>
        <v>32.454000000000001</v>
      </c>
      <c r="G432" s="122">
        <f t="shared" si="39"/>
        <v>0.13325262372298599</v>
      </c>
      <c r="H432" s="128">
        <f t="shared" si="40"/>
        <v>45886.607000000011</v>
      </c>
      <c r="I432" s="122">
        <f t="shared" si="41"/>
        <v>-0.34431192479282752</v>
      </c>
      <c r="J432" s="128">
        <f t="shared" si="42"/>
        <v>98.604221725310865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0.16459919028340081</v>
      </c>
      <c r="F433" s="128">
        <f t="shared" si="38"/>
        <v>40.655999999999999</v>
      </c>
      <c r="G433" s="122">
        <f t="shared" si="39"/>
        <v>0.17208546338403638</v>
      </c>
      <c r="H433" s="128">
        <f t="shared" si="40"/>
        <v>59259.006000000001</v>
      </c>
      <c r="I433" s="122">
        <f t="shared" si="41"/>
        <v>-0.41921100150849894</v>
      </c>
      <c r="J433" s="128">
        <f t="shared" si="42"/>
        <v>95.649677228152186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0.18288259109311739</v>
      </c>
      <c r="F434" s="128">
        <f t="shared" si="38"/>
        <v>45.171999999999997</v>
      </c>
      <c r="G434" s="122">
        <f t="shared" si="39"/>
        <v>0.19332662519819493</v>
      </c>
      <c r="H434" s="128">
        <f t="shared" si="40"/>
        <v>66573.570000000007</v>
      </c>
      <c r="I434" s="122">
        <f t="shared" si="41"/>
        <v>-0.48580235713696091</v>
      </c>
      <c r="J434" s="128">
        <f t="shared" si="42"/>
        <v>94.597725949868249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0.45093927125506067</v>
      </c>
      <c r="F435" s="128">
        <f t="shared" si="38"/>
        <v>111.38199999999999</v>
      </c>
      <c r="G435" s="122">
        <f t="shared" si="39"/>
        <v>0.46452148055221598</v>
      </c>
      <c r="H435" s="128">
        <f t="shared" si="40"/>
        <v>159961.68799999999</v>
      </c>
      <c r="I435" s="122">
        <f t="shared" si="41"/>
        <v>-0.46016436811371508</v>
      </c>
      <c r="J435" s="128">
        <f t="shared" si="42"/>
        <v>97.076085850538291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0.21711336032388664</v>
      </c>
      <c r="F436" s="128">
        <f t="shared" si="38"/>
        <v>53.627000000000002</v>
      </c>
      <c r="G436" s="122">
        <f t="shared" si="39"/>
        <v>0.23235926274400481</v>
      </c>
      <c r="H436" s="128">
        <f t="shared" si="40"/>
        <v>80014.771000000008</v>
      </c>
      <c r="I436" s="122">
        <f t="shared" si="41"/>
        <v>-0.50386860284453261</v>
      </c>
      <c r="J436" s="128">
        <f t="shared" si="42"/>
        <v>93.438650889112651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0.20658704453441296</v>
      </c>
      <c r="F437" s="128">
        <f t="shared" si="38"/>
        <v>51.027000000000001</v>
      </c>
      <c r="G437" s="122">
        <f t="shared" si="39"/>
        <v>0.22004102997461947</v>
      </c>
      <c r="H437" s="128">
        <f t="shared" si="40"/>
        <v>75772.88900000001</v>
      </c>
      <c r="I437" s="122">
        <f t="shared" si="41"/>
        <v>-0.43528927578696225</v>
      </c>
      <c r="J437" s="128">
        <f t="shared" si="42"/>
        <v>93.885692390297223</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0.666251012145749</v>
      </c>
      <c r="F438" s="128">
        <f t="shared" si="38"/>
        <v>164.56399999999999</v>
      </c>
      <c r="G438" s="122">
        <f t="shared" si="39"/>
        <v>0.69329815482724377</v>
      </c>
      <c r="H438" s="128">
        <f t="shared" si="40"/>
        <v>238742.766</v>
      </c>
      <c r="I438" s="122">
        <f t="shared" si="41"/>
        <v>-0.28573786415056024</v>
      </c>
      <c r="J438" s="128">
        <f t="shared" si="42"/>
        <v>96.098771864143444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0.3005263157894737</v>
      </c>
      <c r="F439" s="128">
        <f t="shared" si="38"/>
        <v>74.23</v>
      </c>
      <c r="G439" s="122">
        <f t="shared" si="39"/>
        <v>0.32257697802867946</v>
      </c>
      <c r="H439" s="128">
        <f t="shared" si="40"/>
        <v>111081.963</v>
      </c>
      <c r="I439" s="122">
        <f t="shared" si="41"/>
        <v>-0.46090846344491243</v>
      </c>
      <c r="J439" s="128">
        <f t="shared" si="42"/>
        <v>93.164216995905619</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0.20108097165991903</v>
      </c>
      <c r="F440" s="128">
        <f t="shared" si="38"/>
        <v>49.667000000000002</v>
      </c>
      <c r="G440" s="122">
        <f t="shared" si="39"/>
        <v>0.2230050790166048</v>
      </c>
      <c r="H440" s="128">
        <f t="shared" si="40"/>
        <v>76793.582999999999</v>
      </c>
      <c r="I440" s="122">
        <f t="shared" si="41"/>
        <v>-0.51898623978835956</v>
      </c>
      <c r="J440" s="128">
        <f t="shared" si="42"/>
        <v>90.168785637813514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5.4465587044534414E-2</v>
      </c>
      <c r="F441" s="128">
        <f t="shared" si="38"/>
        <v>13.452999999999999</v>
      </c>
      <c r="G441" s="122">
        <f t="shared" si="39"/>
        <v>5.8141628770059066E-2</v>
      </c>
      <c r="H441" s="128">
        <f t="shared" si="40"/>
        <v>20021.535</v>
      </c>
      <c r="I441" s="122">
        <f t="shared" si="41"/>
        <v>-0.34240635967670824</v>
      </c>
      <c r="J441" s="128">
        <f t="shared" si="42"/>
        <v>93.677435938262391</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5.2919028340080977E-2</v>
      </c>
      <c r="F442" s="128">
        <f t="shared" si="38"/>
        <v>13.071000000000002</v>
      </c>
      <c r="G442" s="122">
        <f t="shared" si="39"/>
        <v>5.5400388549126205E-2</v>
      </c>
      <c r="H442" s="128">
        <f t="shared" si="40"/>
        <v>19077.567000000003</v>
      </c>
      <c r="I442" s="122">
        <f t="shared" si="41"/>
        <v>-0.33321285074352835</v>
      </c>
      <c r="J442" s="128">
        <f t="shared" si="42"/>
        <v>95.521041866258955</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0.75903643724696346</v>
      </c>
      <c r="F443" s="128">
        <f t="shared" si="38"/>
        <v>187.48199999999997</v>
      </c>
      <c r="G443" s="122">
        <f t="shared" si="39"/>
        <v>0.79969338885694541</v>
      </c>
      <c r="H443" s="128">
        <f t="shared" si="40"/>
        <v>275380.81599999999</v>
      </c>
      <c r="I443" s="122">
        <f t="shared" si="41"/>
        <v>-0.35686360365205638</v>
      </c>
      <c r="J443" s="128">
        <f t="shared" si="42"/>
        <v>94.915932509071311</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0.61412550607287475</v>
      </c>
      <c r="F444" s="128">
        <f t="shared" si="38"/>
        <v>151.68900000000005</v>
      </c>
      <c r="G444" s="122">
        <f t="shared" si="39"/>
        <v>0.6228359933557519</v>
      </c>
      <c r="H444" s="128">
        <f t="shared" si="40"/>
        <v>214478.557</v>
      </c>
      <c r="I444" s="122">
        <f t="shared" si="41"/>
        <v>-0.11745612133730388</v>
      </c>
      <c r="J444" s="128">
        <f t="shared" si="42"/>
        <v>98.601479783474574</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0.46139271255060732</v>
      </c>
      <c r="F445" s="128">
        <f t="shared" si="38"/>
        <v>113.96400000000001</v>
      </c>
      <c r="G445" s="122">
        <f t="shared" si="39"/>
        <v>0.45385110263156364</v>
      </c>
      <c r="H445" s="128">
        <f t="shared" si="40"/>
        <v>156287.258</v>
      </c>
      <c r="I445" s="122">
        <f t="shared" si="41"/>
        <v>-1.2558074725371919E-2</v>
      </c>
      <c r="J445" s="128">
        <f t="shared" si="42"/>
        <v>101.6616925408609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5.0651821862348186E-2</v>
      </c>
      <c r="F446" s="128">
        <f t="shared" si="38"/>
        <v>12.511000000000001</v>
      </c>
      <c r="G446" s="122">
        <f t="shared" si="39"/>
        <v>5.3759218603894779E-2</v>
      </c>
      <c r="H446" s="128">
        <f t="shared" si="40"/>
        <v>18512.416999999998</v>
      </c>
      <c r="I446" s="122">
        <f t="shared" si="41"/>
        <v>-0.34969097105065461</v>
      </c>
      <c r="J446" s="128">
        <f t="shared" si="42"/>
        <v>94.219788117750909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0.3467449392712551</v>
      </c>
      <c r="F447" s="128">
        <f t="shared" si="38"/>
        <v>85.646000000000015</v>
      </c>
      <c r="G447" s="122">
        <f t="shared" si="39"/>
        <v>0.36903170247242689</v>
      </c>
      <c r="H447" s="128">
        <f t="shared" si="40"/>
        <v>127079.01899999999</v>
      </c>
      <c r="I447" s="122">
        <f t="shared" si="41"/>
        <v>-0.42663828879007631</v>
      </c>
      <c r="J447" s="128">
        <f t="shared" si="42"/>
        <v>93.960745634628225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0.13050607287449395</v>
      </c>
      <c r="F448" s="128">
        <f t="shared" si="38"/>
        <v>32.235000000000007</v>
      </c>
      <c r="G448" s="122">
        <f t="shared" si="39"/>
        <v>0.15134248950220408</v>
      </c>
      <c r="H448" s="128">
        <f t="shared" si="40"/>
        <v>52115.996999999996</v>
      </c>
      <c r="I448" s="122">
        <f t="shared" si="41"/>
        <v>-0.46866448248875053</v>
      </c>
      <c r="J448" s="128">
        <f t="shared" si="42"/>
        <v>86.232275750025451</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0.15098380566801617</v>
      </c>
      <c r="F449" s="128">
        <f t="shared" si="38"/>
        <v>37.292999999999992</v>
      </c>
      <c r="G449" s="122">
        <f t="shared" si="39"/>
        <v>0.15580200837500507</v>
      </c>
      <c r="H449" s="128">
        <f t="shared" si="40"/>
        <v>53651.667999999998</v>
      </c>
      <c r="I449" s="122">
        <f t="shared" si="41"/>
        <v>-0.35999253966883216</v>
      </c>
      <c r="J449" s="128">
        <f t="shared" si="42"/>
        <v>96.907483570178499</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0.10163967611336031</v>
      </c>
      <c r="F450" s="128">
        <f t="shared" si="38"/>
        <v>25.104999999999997</v>
      </c>
      <c r="G450" s="122">
        <f t="shared" si="39"/>
        <v>0.10880955865697908</v>
      </c>
      <c r="H450" s="128">
        <f t="shared" si="40"/>
        <v>37469.442000000003</v>
      </c>
      <c r="I450" s="122">
        <f t="shared" si="41"/>
        <v>-0.43082188443144392</v>
      </c>
      <c r="J450" s="128">
        <f t="shared" si="42"/>
        <v>93.410613339383403</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9.7748987854251027E-2</v>
      </c>
      <c r="F451" s="128">
        <f t="shared" si="38"/>
        <v>24.144000000000002</v>
      </c>
      <c r="G451" s="122">
        <f t="shared" si="39"/>
        <v>0.10666840613547529</v>
      </c>
      <c r="H451" s="128">
        <f t="shared" si="40"/>
        <v>36732.118999999999</v>
      </c>
      <c r="I451" s="122">
        <f t="shared" si="41"/>
        <v>-0.43400812996897525</v>
      </c>
      <c r="J451" s="128">
        <f t="shared" si="42"/>
        <v>91.638181721871732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0.18897975708502027</v>
      </c>
      <c r="F452" s="128">
        <f t="shared" si="38"/>
        <v>46.678000000000004</v>
      </c>
      <c r="G452" s="122">
        <f t="shared" si="39"/>
        <v>0.19736794266432026</v>
      </c>
      <c r="H452" s="128">
        <f t="shared" si="40"/>
        <v>67965.23</v>
      </c>
      <c r="I452" s="122">
        <f t="shared" si="41"/>
        <v>-0.38129340024498082</v>
      </c>
      <c r="J452" s="128">
        <f t="shared" si="42"/>
        <v>95.74997567180074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0.13721457489878541</v>
      </c>
      <c r="F453" s="128">
        <f t="shared" si="38"/>
        <v>33.891999999999996</v>
      </c>
      <c r="G453" s="122">
        <f t="shared" si="39"/>
        <v>0.14492190394879748</v>
      </c>
      <c r="H453" s="128">
        <f t="shared" si="40"/>
        <v>49905.017</v>
      </c>
      <c r="I453" s="122">
        <f t="shared" si="41"/>
        <v>-0.41193016516402881</v>
      </c>
      <c r="J453" s="128">
        <f t="shared" si="42"/>
        <v>94.681736273120492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6.322267206477733E-2</v>
      </c>
      <c r="F454" s="128">
        <f t="shared" si="38"/>
        <v>15.616</v>
      </c>
      <c r="G454" s="122">
        <f t="shared" si="39"/>
        <v>6.8419177135423032E-2</v>
      </c>
      <c r="H454" s="128">
        <f t="shared" si="40"/>
        <v>23560.691000000003</v>
      </c>
      <c r="I454" s="122">
        <f t="shared" si="41"/>
        <v>-0.35265855437229116</v>
      </c>
      <c r="J454" s="128">
        <f t="shared" si="42"/>
        <v>92.404899783637873</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5.8315789473684203E-2</v>
      </c>
      <c r="F455" s="128">
        <f t="shared" si="38"/>
        <v>14.403999999999998</v>
      </c>
      <c r="G455" s="122">
        <f t="shared" si="39"/>
        <v>6.3243955418488901E-2</v>
      </c>
      <c r="H455" s="128">
        <f t="shared" si="40"/>
        <v>21778.562000000002</v>
      </c>
      <c r="I455" s="122">
        <f t="shared" si="41"/>
        <v>-0.33613129577286394</v>
      </c>
      <c r="J455" s="128">
        <f t="shared" si="42"/>
        <v>92.207688604871819</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0.28357489878542513</v>
      </c>
      <c r="F456" s="128">
        <f t="shared" si="38"/>
        <v>70.043000000000006</v>
      </c>
      <c r="G456" s="122">
        <f t="shared" si="39"/>
        <v>0.29981515167354905</v>
      </c>
      <c r="H456" s="128">
        <f t="shared" si="40"/>
        <v>103243.74600000001</v>
      </c>
      <c r="I456" s="122">
        <f t="shared" si="41"/>
        <v>-0.44893335945401247</v>
      </c>
      <c r="J456" s="128">
        <f t="shared" si="42"/>
        <v>94.583244776832714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5.1056680161943334E-2</v>
      </c>
      <c r="F457" s="128">
        <f t="shared" ref="F457:F520" si="44">SUMPRODUCT($K$2:$AI$2,$K457:$AI457)</f>
        <v>12.611000000000004</v>
      </c>
      <c r="G457" s="122">
        <f t="shared" ref="G457:G520" si="45">SUMPRODUCT($K$3:$AI$3,$K457:$AI457)/$J$3</f>
        <v>5.4315537899511546E-2</v>
      </c>
      <c r="H457" s="128">
        <f t="shared" ref="H457:H520" si="46">SUMPRODUCT($K$3:$AI$3,$K457:$AI457)</f>
        <v>18703.989999999998</v>
      </c>
      <c r="I457" s="122">
        <f t="shared" ref="I457:I520" si="47">CORREL($K$4:$AI$4,$K457:$AI457)</f>
        <v>-0.33503713462464951</v>
      </c>
      <c r="J457" s="128">
        <f t="shared" si="42"/>
        <v>94.000137228508379</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0.5021619433198381</v>
      </c>
      <c r="F458" s="128">
        <f t="shared" si="44"/>
        <v>124.03400000000001</v>
      </c>
      <c r="G458" s="122">
        <f t="shared" si="45"/>
        <v>0.55152783730884725</v>
      </c>
      <c r="H458" s="128">
        <f t="shared" si="46"/>
        <v>189923.02300000002</v>
      </c>
      <c r="I458" s="122">
        <f t="shared" si="47"/>
        <v>-0.4402250370790215</v>
      </c>
      <c r="J458" s="128">
        <f t="shared" ref="J458:J521" si="48">$E458/$G458*100</f>
        <v>91.049247082452339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0.54530364372469631</v>
      </c>
      <c r="F459" s="128">
        <f t="shared" si="44"/>
        <v>134.69</v>
      </c>
      <c r="G459" s="122">
        <f t="shared" si="45"/>
        <v>0.57111973585628906</v>
      </c>
      <c r="H459" s="128">
        <f t="shared" si="46"/>
        <v>196669.65</v>
      </c>
      <c r="I459" s="122">
        <f t="shared" si="47"/>
        <v>-0.26964813317165476</v>
      </c>
      <c r="J459" s="128">
        <f t="shared" si="48"/>
        <v>95.479740847532383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0.40225910931174086</v>
      </c>
      <c r="F460" s="128">
        <f t="shared" si="44"/>
        <v>99.35799999999999</v>
      </c>
      <c r="G460" s="122">
        <f t="shared" si="45"/>
        <v>0.422644219097567</v>
      </c>
      <c r="H460" s="128">
        <f t="shared" si="46"/>
        <v>145540.91799999998</v>
      </c>
      <c r="I460" s="122">
        <f t="shared" si="47"/>
        <v>-0.31209489307841243</v>
      </c>
      <c r="J460" s="128">
        <f t="shared" si="48"/>
        <v>95.176768339727303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0.24174493927125515</v>
      </c>
      <c r="F461" s="128">
        <f t="shared" si="44"/>
        <v>59.71100000000002</v>
      </c>
      <c r="G461" s="122">
        <f t="shared" si="45"/>
        <v>0.25144161018474959</v>
      </c>
      <c r="H461" s="128">
        <f t="shared" si="46"/>
        <v>86585.93</v>
      </c>
      <c r="I461" s="122">
        <f t="shared" si="47"/>
        <v>-0.31387741455764889</v>
      </c>
      <c r="J461" s="128">
        <f t="shared" si="48"/>
        <v>96.14356951247261</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0.10805263157894736</v>
      </c>
      <c r="F462" s="128">
        <f t="shared" si="44"/>
        <v>26.688999999999997</v>
      </c>
      <c r="G462" s="122">
        <f t="shared" si="45"/>
        <v>0.11578725338165516</v>
      </c>
      <c r="H462" s="128">
        <f t="shared" si="46"/>
        <v>39872.267000000007</v>
      </c>
      <c r="I462" s="122">
        <f t="shared" si="47"/>
        <v>-0.39384631040768159</v>
      </c>
      <c r="J462" s="128">
        <f t="shared" si="48"/>
        <v>93.319971260382928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9.4688259109311765E-2</v>
      </c>
      <c r="F463" s="128">
        <f t="shared" si="44"/>
        <v>23.388000000000005</v>
      </c>
      <c r="G463" s="122">
        <f t="shared" si="45"/>
        <v>9.969056621306896E-2</v>
      </c>
      <c r="H463" s="128">
        <f t="shared" si="46"/>
        <v>34329.243999999999</v>
      </c>
      <c r="I463" s="122">
        <f t="shared" si="47"/>
        <v>-0.36602524708485967</v>
      </c>
      <c r="J463" s="128">
        <f t="shared" si="48"/>
        <v>94.982166022544462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0.10451012145748989</v>
      </c>
      <c r="F464" s="128">
        <f t="shared" si="44"/>
        <v>25.814000000000004</v>
      </c>
      <c r="G464" s="122">
        <f t="shared" si="45"/>
        <v>0.11134390953600617</v>
      </c>
      <c r="H464" s="128">
        <f t="shared" si="46"/>
        <v>38342.166000000012</v>
      </c>
      <c r="I464" s="122">
        <f t="shared" si="47"/>
        <v>-0.40863606061189878</v>
      </c>
      <c r="J464" s="128">
        <f t="shared" si="48"/>
        <v>93.862450037012223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4.6595141700404859E-2</v>
      </c>
      <c r="F465" s="128">
        <f t="shared" si="44"/>
        <v>11.509</v>
      </c>
      <c r="G465" s="122">
        <f t="shared" si="45"/>
        <v>4.9041271002851688E-2</v>
      </c>
      <c r="H465" s="128">
        <f t="shared" si="46"/>
        <v>16887.754000000001</v>
      </c>
      <c r="I465" s="122">
        <f t="shared" si="47"/>
        <v>-0.36455643225786344</v>
      </c>
      <c r="J465" s="128">
        <f t="shared" si="48"/>
        <v>95.012100517736201</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5.554655870445345E-2</v>
      </c>
      <c r="F466" s="128">
        <f t="shared" si="44"/>
        <v>13.720000000000002</v>
      </c>
      <c r="G466" s="122">
        <f t="shared" si="45"/>
        <v>5.9740052503499265E-2</v>
      </c>
      <c r="H466" s="128">
        <f t="shared" si="46"/>
        <v>20571.965</v>
      </c>
      <c r="I466" s="122">
        <f t="shared" si="47"/>
        <v>-0.37323551389299969</v>
      </c>
      <c r="J466" s="128">
        <f t="shared" si="48"/>
        <v>92.980431681408078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9.8793522267206502E-2</v>
      </c>
      <c r="F467" s="128">
        <f t="shared" si="44"/>
        <v>24.402000000000005</v>
      </c>
      <c r="G467" s="122">
        <f t="shared" si="45"/>
        <v>0.10251265253021566</v>
      </c>
      <c r="H467" s="128">
        <f t="shared" si="46"/>
        <v>35301.052000000003</v>
      </c>
      <c r="I467" s="122">
        <f t="shared" si="47"/>
        <v>-0.33170557490464186</v>
      </c>
      <c r="J467" s="128">
        <f t="shared" si="48"/>
        <v>96.372028065596155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0.18530769230769231</v>
      </c>
      <c r="F468" s="128">
        <f t="shared" si="44"/>
        <v>45.771000000000001</v>
      </c>
      <c r="G468" s="122">
        <f t="shared" si="45"/>
        <v>0.19622728962300859</v>
      </c>
      <c r="H468" s="128">
        <f t="shared" si="46"/>
        <v>67572.436999999991</v>
      </c>
      <c r="I468" s="122">
        <f t="shared" si="47"/>
        <v>-0.28448778259344448</v>
      </c>
      <c r="J468" s="128">
        <f t="shared" si="48"/>
        <v>94.435230015002006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0.44778137651821859</v>
      </c>
      <c r="F469" s="128">
        <f t="shared" si="44"/>
        <v>110.60199999999999</v>
      </c>
      <c r="G469" s="122">
        <f t="shared" si="45"/>
        <v>0.46933739015791709</v>
      </c>
      <c r="H469" s="128">
        <f t="shared" si="46"/>
        <v>161620.08500000002</v>
      </c>
      <c r="I469" s="122">
        <f t="shared" si="47"/>
        <v>-0.40107602343952087</v>
      </c>
      <c r="J469" s="128">
        <f t="shared" si="48"/>
        <v>95.407139066323793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0.2293360323886639</v>
      </c>
      <c r="F470" s="128">
        <f t="shared" si="44"/>
        <v>56.645999999999987</v>
      </c>
      <c r="G470" s="122">
        <f t="shared" si="45"/>
        <v>0.23612239297475301</v>
      </c>
      <c r="H470" s="128">
        <f t="shared" si="46"/>
        <v>81310.634999999995</v>
      </c>
      <c r="I470" s="122">
        <f t="shared" si="47"/>
        <v>-0.45365741650434643</v>
      </c>
      <c r="J470" s="128">
        <f t="shared" si="48"/>
        <v>97.125914022557467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0.26610931174089075</v>
      </c>
      <c r="F471" s="128">
        <f t="shared" si="44"/>
        <v>65.729000000000013</v>
      </c>
      <c r="G471" s="122">
        <f t="shared" si="45"/>
        <v>0.28491074695520358</v>
      </c>
      <c r="H471" s="128">
        <f t="shared" si="46"/>
        <v>98111.294999999998</v>
      </c>
      <c r="I471" s="122">
        <f t="shared" si="47"/>
        <v>-0.39959945311356848</v>
      </c>
      <c r="J471" s="128">
        <f t="shared" si="48"/>
        <v>93.400938569274487</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0.17982186234817815</v>
      </c>
      <c r="F472" s="128">
        <f t="shared" si="44"/>
        <v>44.416000000000004</v>
      </c>
      <c r="G472" s="122">
        <f t="shared" si="45"/>
        <v>0.18249210124347337</v>
      </c>
      <c r="H472" s="128">
        <f t="shared" si="46"/>
        <v>62842.615000000005</v>
      </c>
      <c r="I472" s="122">
        <f t="shared" si="47"/>
        <v>-0.23051113360703834</v>
      </c>
      <c r="J472" s="128">
        <f t="shared" si="48"/>
        <v>98.536792070944102</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0.15382995951417008</v>
      </c>
      <c r="F473" s="128">
        <f t="shared" si="44"/>
        <v>37.996000000000009</v>
      </c>
      <c r="G473" s="122">
        <f t="shared" si="45"/>
        <v>0.1587430319609244</v>
      </c>
      <c r="H473" s="128">
        <f t="shared" si="46"/>
        <v>54664.433000000005</v>
      </c>
      <c r="I473" s="122">
        <f t="shared" si="47"/>
        <v>-0.31538473253106564</v>
      </c>
      <c r="J473" s="128">
        <f t="shared" si="48"/>
        <v>96.90501536598866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7.6485829959514168E-2</v>
      </c>
      <c r="F474" s="128">
        <f t="shared" si="44"/>
        <v>18.891999999999999</v>
      </c>
      <c r="G474" s="122">
        <f t="shared" si="45"/>
        <v>7.8200332212406853E-2</v>
      </c>
      <c r="H474" s="128">
        <f t="shared" si="46"/>
        <v>26928.91</v>
      </c>
      <c r="I474" s="122">
        <f t="shared" si="47"/>
        <v>-0.36067753846960654</v>
      </c>
      <c r="J474" s="128">
        <f t="shared" si="48"/>
        <v>97.807551190146143</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5.3153846153846149E-2</v>
      </c>
      <c r="F475" s="128">
        <f t="shared" si="44"/>
        <v>13.129</v>
      </c>
      <c r="G475" s="122">
        <f t="shared" si="45"/>
        <v>5.6228939069224465E-2</v>
      </c>
      <c r="H475" s="128">
        <f t="shared" si="46"/>
        <v>19362.884999999998</v>
      </c>
      <c r="I475" s="122">
        <f t="shared" si="47"/>
        <v>-0.37451633053848055</v>
      </c>
      <c r="J475" s="128">
        <f t="shared" si="48"/>
        <v>94.531120511463826</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5.9259109311740887E-2</v>
      </c>
      <c r="F476" s="128">
        <f t="shared" si="44"/>
        <v>14.636999999999999</v>
      </c>
      <c r="G476" s="122">
        <f t="shared" si="45"/>
        <v>6.1540765714750346E-2</v>
      </c>
      <c r="H476" s="128">
        <f t="shared" si="46"/>
        <v>21192.055</v>
      </c>
      <c r="I476" s="122">
        <f t="shared" si="47"/>
        <v>-0.47784212545284094</v>
      </c>
      <c r="J476" s="128">
        <f t="shared" si="48"/>
        <v>96.292447166508722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0.14328744939271254</v>
      </c>
      <c r="F477" s="128">
        <f t="shared" si="44"/>
        <v>35.391999999999996</v>
      </c>
      <c r="G477" s="122">
        <f t="shared" si="45"/>
        <v>0.13677954919008709</v>
      </c>
      <c r="H477" s="128">
        <f t="shared" si="46"/>
        <v>47101.132000000005</v>
      </c>
      <c r="I477" s="122">
        <f t="shared" si="47"/>
        <v>-0.16893936557374459</v>
      </c>
      <c r="J477" s="128">
        <f t="shared" si="48"/>
        <v>104.75794827601106</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0.57325506072874488</v>
      </c>
      <c r="F478" s="128">
        <f t="shared" si="44"/>
        <v>141.59399999999999</v>
      </c>
      <c r="G478" s="122">
        <f t="shared" si="45"/>
        <v>0.5957161907085069</v>
      </c>
      <c r="H478" s="128">
        <f t="shared" si="46"/>
        <v>205139.63600000003</v>
      </c>
      <c r="I478" s="122">
        <f t="shared" si="47"/>
        <v>-0.35138555254259807</v>
      </c>
      <c r="J478" s="128">
        <f t="shared" si="48"/>
        <v>96.229558583417358</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0.20291902834008096</v>
      </c>
      <c r="F479" s="128">
        <f t="shared" si="44"/>
        <v>50.120999999999995</v>
      </c>
      <c r="G479" s="122">
        <f t="shared" si="45"/>
        <v>0.20474180068417175</v>
      </c>
      <c r="H479" s="128">
        <f t="shared" si="46"/>
        <v>70504.477000000014</v>
      </c>
      <c r="I479" s="122">
        <f t="shared" si="47"/>
        <v>-0.3445041176538548</v>
      </c>
      <c r="J479" s="128">
        <f t="shared" si="48"/>
        <v>99.109721445254578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0.26714170040485835</v>
      </c>
      <c r="F480" s="128">
        <f t="shared" si="44"/>
        <v>65.984000000000009</v>
      </c>
      <c r="G480" s="122">
        <f t="shared" si="45"/>
        <v>0.28183175938993726</v>
      </c>
      <c r="H480" s="128">
        <f t="shared" si="46"/>
        <v>97051.021000000008</v>
      </c>
      <c r="I480" s="122">
        <f t="shared" si="47"/>
        <v>-0.36955673931039251</v>
      </c>
      <c r="J480" s="128">
        <f t="shared" si="48"/>
        <v>94.78764954777364</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0.50331174089068842</v>
      </c>
      <c r="F481" s="128">
        <f t="shared" si="44"/>
        <v>124.31800000000003</v>
      </c>
      <c r="G481" s="122">
        <f t="shared" si="45"/>
        <v>0.53567599416885914</v>
      </c>
      <c r="H481" s="128">
        <f t="shared" si="46"/>
        <v>184464.31399999998</v>
      </c>
      <c r="I481" s="122">
        <f t="shared" si="47"/>
        <v>-0.42374373141734079</v>
      </c>
      <c r="J481" s="128">
        <f t="shared" si="48"/>
        <v>93.958240871259079</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0.78894736842105262</v>
      </c>
      <c r="F482" s="128">
        <f t="shared" si="44"/>
        <v>194.87</v>
      </c>
      <c r="G482" s="122">
        <f t="shared" si="45"/>
        <v>0.82697181421660015</v>
      </c>
      <c r="H482" s="128">
        <f t="shared" si="46"/>
        <v>284774.36</v>
      </c>
      <c r="I482" s="122">
        <f t="shared" si="47"/>
        <v>-0.34201679556599213</v>
      </c>
      <c r="J482" s="128">
        <f t="shared" si="48"/>
        <v>95.401965926545088</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0.48191093117408912</v>
      </c>
      <c r="F483" s="128">
        <f t="shared" si="44"/>
        <v>119.03200000000001</v>
      </c>
      <c r="G483" s="122">
        <f t="shared" si="45"/>
        <v>0.50597006313197312</v>
      </c>
      <c r="H483" s="128">
        <f t="shared" si="46"/>
        <v>174234.83900000001</v>
      </c>
      <c r="I483" s="122">
        <f t="shared" si="47"/>
        <v>-0.28625119897615897</v>
      </c>
      <c r="J483" s="128">
        <f t="shared" si="48"/>
        <v>95.244949511645586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0.70565991902834002</v>
      </c>
      <c r="F484" s="128">
        <f t="shared" si="44"/>
        <v>174.29799999999997</v>
      </c>
      <c r="G484" s="122">
        <f t="shared" si="45"/>
        <v>0.73347747112017148</v>
      </c>
      <c r="H484" s="128">
        <f t="shared" si="46"/>
        <v>252578.83500000002</v>
      </c>
      <c r="I484" s="122">
        <f t="shared" si="47"/>
        <v>-0.26462515993928964</v>
      </c>
      <c r="J484" s="128">
        <f t="shared" si="48"/>
        <v>96.207442874919067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0.70658704453441301</v>
      </c>
      <c r="F485" s="128">
        <f t="shared" si="44"/>
        <v>174.52700000000002</v>
      </c>
      <c r="G485" s="122">
        <f t="shared" si="45"/>
        <v>0.73961776407111191</v>
      </c>
      <c r="H485" s="128">
        <f t="shared" si="46"/>
        <v>254693.29399999997</v>
      </c>
      <c r="I485" s="122">
        <f t="shared" si="47"/>
        <v>-0.27472054405892304</v>
      </c>
      <c r="J485" s="128">
        <f t="shared" si="48"/>
        <v>95.534082448900847</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0.57787044534412946</v>
      </c>
      <c r="F486" s="128">
        <f t="shared" si="44"/>
        <v>142.73399999999998</v>
      </c>
      <c r="G486" s="122">
        <f t="shared" si="45"/>
        <v>0.59665411577486216</v>
      </c>
      <c r="H486" s="128">
        <f t="shared" si="46"/>
        <v>205462.61799999999</v>
      </c>
      <c r="I486" s="122">
        <f t="shared" si="47"/>
        <v>-0.3227164621864167</v>
      </c>
      <c r="J486" s="128">
        <f t="shared" si="48"/>
        <v>96.851832588745538</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0.32472874493927123</v>
      </c>
      <c r="F487" s="128">
        <f t="shared" si="44"/>
        <v>80.207999999999998</v>
      </c>
      <c r="G487" s="122">
        <f t="shared" si="45"/>
        <v>0.33917393816899849</v>
      </c>
      <c r="H487" s="128">
        <f t="shared" si="46"/>
        <v>116797.25899999999</v>
      </c>
      <c r="I487" s="122">
        <f t="shared" si="47"/>
        <v>-0.42486288573019793</v>
      </c>
      <c r="J487" s="128">
        <f t="shared" si="48"/>
        <v>95.741066277760495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0.7649595141700406</v>
      </c>
      <c r="F488" s="128">
        <f t="shared" si="44"/>
        <v>188.94500000000002</v>
      </c>
      <c r="G488" s="122">
        <f t="shared" si="45"/>
        <v>0.79985514493637433</v>
      </c>
      <c r="H488" s="128">
        <f t="shared" si="46"/>
        <v>275436.51799999998</v>
      </c>
      <c r="I488" s="122">
        <f t="shared" si="47"/>
        <v>-0.29739674459513815</v>
      </c>
      <c r="J488" s="128">
        <f t="shared" si="48"/>
        <v>95.637256197294391</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0.65651012145748988</v>
      </c>
      <c r="F489" s="128">
        <f t="shared" si="44"/>
        <v>162.15799999999999</v>
      </c>
      <c r="G489" s="122">
        <f t="shared" si="45"/>
        <v>0.6805132449369552</v>
      </c>
      <c r="H489" s="128">
        <f t="shared" si="46"/>
        <v>234340.18000000002</v>
      </c>
      <c r="I489" s="122">
        <f t="shared" si="47"/>
        <v>-0.28853816145926847</v>
      </c>
      <c r="J489" s="128">
        <f t="shared" si="48"/>
        <v>96.472791138445942</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0.64438056680161948</v>
      </c>
      <c r="F490" s="128">
        <f t="shared" si="44"/>
        <v>159.16200000000001</v>
      </c>
      <c r="G490" s="122">
        <f t="shared" si="45"/>
        <v>0.66156907056028902</v>
      </c>
      <c r="H490" s="128">
        <f t="shared" si="46"/>
        <v>227816.60200000001</v>
      </c>
      <c r="I490" s="122">
        <f t="shared" si="47"/>
        <v>-0.2589832481025835</v>
      </c>
      <c r="J490" s="128">
        <f t="shared" si="48"/>
        <v>97.40185801852671</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0.76576923076923076</v>
      </c>
      <c r="F491" s="128">
        <f t="shared" si="44"/>
        <v>189.14500000000001</v>
      </c>
      <c r="G491" s="122">
        <f t="shared" si="45"/>
        <v>0.79862892687261511</v>
      </c>
      <c r="H491" s="128">
        <f t="shared" si="46"/>
        <v>275014.26</v>
      </c>
      <c r="I491" s="122">
        <f t="shared" si="47"/>
        <v>-0.28742542101589486</v>
      </c>
      <c r="J491" s="128">
        <f t="shared" si="48"/>
        <v>95.885486363227415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0.71504453441295557</v>
      </c>
      <c r="F492" s="128">
        <f t="shared" si="44"/>
        <v>176.61600000000001</v>
      </c>
      <c r="G492" s="122">
        <f t="shared" si="45"/>
        <v>0.74615377310821884</v>
      </c>
      <c r="H492" s="128">
        <f t="shared" si="46"/>
        <v>256944.02100000001</v>
      </c>
      <c r="I492" s="122">
        <f t="shared" si="47"/>
        <v>-0.24560530323030982</v>
      </c>
      <c r="J492" s="128">
        <f t="shared" si="48"/>
        <v>95.830720179076096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0.47185829959514175</v>
      </c>
      <c r="F493" s="128">
        <f t="shared" si="44"/>
        <v>116.54900000000001</v>
      </c>
      <c r="G493" s="122">
        <f t="shared" si="45"/>
        <v>0.49661126502070524</v>
      </c>
      <c r="H493" s="128">
        <f t="shared" si="46"/>
        <v>171012.06200000001</v>
      </c>
      <c r="I493" s="122">
        <f t="shared" si="47"/>
        <v>-0.37506510586416902</v>
      </c>
      <c r="J493" s="128">
        <f t="shared" si="48"/>
        <v>95.015625466222261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0.2602429149797571</v>
      </c>
      <c r="F494" s="128">
        <f t="shared" si="44"/>
        <v>64.28</v>
      </c>
      <c r="G494" s="122">
        <f t="shared" si="45"/>
        <v>0.27756814419876991</v>
      </c>
      <c r="H494" s="128">
        <f t="shared" si="46"/>
        <v>95582.811000000002</v>
      </c>
      <c r="I494" s="122">
        <f t="shared" si="47"/>
        <v>-0.43575975171548226</v>
      </c>
      <c r="J494" s="128">
        <f t="shared" si="48"/>
        <v>93.758206919232776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0.71126315789473682</v>
      </c>
      <c r="F495" s="128">
        <f t="shared" si="44"/>
        <v>175.68199999999999</v>
      </c>
      <c r="G495" s="122">
        <f t="shared" si="45"/>
        <v>0.74913076507588039</v>
      </c>
      <c r="H495" s="128">
        <f t="shared" si="46"/>
        <v>257969.17200000002</v>
      </c>
      <c r="I495" s="122">
        <f t="shared" si="47"/>
        <v>-0.28069678249650176</v>
      </c>
      <c r="J495" s="128">
        <f t="shared" si="48"/>
        <v>94.945127213229867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0.57663157894736838</v>
      </c>
      <c r="F496" s="128">
        <f t="shared" si="44"/>
        <v>142.428</v>
      </c>
      <c r="G496" s="122">
        <f t="shared" si="45"/>
        <v>0.60990540948663885</v>
      </c>
      <c r="H496" s="128">
        <f t="shared" si="46"/>
        <v>210025.80699999997</v>
      </c>
      <c r="I496" s="122">
        <f t="shared" si="47"/>
        <v>-0.38887143814471675</v>
      </c>
      <c r="J496" s="128">
        <f t="shared" si="48"/>
        <v>94.544427706047529</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0.49904048582995952</v>
      </c>
      <c r="F497" s="128">
        <f t="shared" si="44"/>
        <v>123.26300000000001</v>
      </c>
      <c r="G497" s="122">
        <f t="shared" si="45"/>
        <v>0.51358995870576551</v>
      </c>
      <c r="H497" s="128">
        <f t="shared" si="46"/>
        <v>176858.81100000002</v>
      </c>
      <c r="I497" s="122">
        <f t="shared" si="47"/>
        <v>-0.39523868800159123</v>
      </c>
      <c r="J497" s="128">
        <f t="shared" si="48"/>
        <v>97.167103322566845</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9.1360323886639672E-2</v>
      </c>
      <c r="F498" s="128">
        <f t="shared" si="44"/>
        <v>22.565999999999999</v>
      </c>
      <c r="G498" s="122">
        <f t="shared" si="45"/>
        <v>9.5218116030410221E-2</v>
      </c>
      <c r="H498" s="128">
        <f t="shared" si="46"/>
        <v>32789.120000000003</v>
      </c>
      <c r="I498" s="122">
        <f t="shared" si="47"/>
        <v>-0.30973456588333181</v>
      </c>
      <c r="J498" s="128">
        <f t="shared" si="48"/>
        <v>95.948468311914013</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0.43385020242914973</v>
      </c>
      <c r="F499" s="128">
        <f t="shared" si="44"/>
        <v>107.16099999999999</v>
      </c>
      <c r="G499" s="122">
        <f t="shared" si="45"/>
        <v>0.45539625622172275</v>
      </c>
      <c r="H499" s="128">
        <f t="shared" si="46"/>
        <v>156819.34400000001</v>
      </c>
      <c r="I499" s="122">
        <f t="shared" si="47"/>
        <v>-0.31397386138398858</v>
      </c>
      <c r="J499" s="128">
        <f t="shared" si="48"/>
        <v>95.26872399625465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0.36225910931174093</v>
      </c>
      <c r="F500" s="128">
        <f t="shared" si="44"/>
        <v>89.478000000000009</v>
      </c>
      <c r="G500" s="122">
        <f t="shared" si="45"/>
        <v>0.40473697431161759</v>
      </c>
      <c r="H500" s="128">
        <f t="shared" si="46"/>
        <v>139374.41500000001</v>
      </c>
      <c r="I500" s="122">
        <f t="shared" si="47"/>
        <v>-0.40525368833218572</v>
      </c>
      <c r="J500" s="128">
        <f t="shared" si="48"/>
        <v>89.504822218893239</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0.40635222672064775</v>
      </c>
      <c r="F501" s="128">
        <f t="shared" si="44"/>
        <v>100.369</v>
      </c>
      <c r="G501" s="122">
        <f t="shared" si="45"/>
        <v>0.4273794568443306</v>
      </c>
      <c r="H501" s="128">
        <f t="shared" si="46"/>
        <v>147171.535</v>
      </c>
      <c r="I501" s="122">
        <f t="shared" si="47"/>
        <v>-0.32800662742865477</v>
      </c>
      <c r="J501" s="128">
        <f t="shared" si="48"/>
        <v>95.079962364372179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0.20623076923076922</v>
      </c>
      <c r="F502" s="128">
        <f t="shared" si="44"/>
        <v>50.939</v>
      </c>
      <c r="G502" s="122">
        <f t="shared" si="45"/>
        <v>0.21935729676673696</v>
      </c>
      <c r="H502" s="128">
        <f t="shared" si="46"/>
        <v>75537.440000000002</v>
      </c>
      <c r="I502" s="122">
        <f t="shared" si="47"/>
        <v>-0.44273442651576689</v>
      </c>
      <c r="J502" s="128">
        <f t="shared" si="48"/>
        <v>94.015914797707239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0.4314615384615384</v>
      </c>
      <c r="F503" s="128">
        <f t="shared" si="44"/>
        <v>106.57099999999998</v>
      </c>
      <c r="G503" s="122">
        <f t="shared" si="45"/>
        <v>0.48275098879654316</v>
      </c>
      <c r="H503" s="128">
        <f t="shared" si="46"/>
        <v>166239.16500000001</v>
      </c>
      <c r="I503" s="122">
        <f t="shared" si="47"/>
        <v>-0.33742071323024247</v>
      </c>
      <c r="J503" s="128">
        <f t="shared" si="48"/>
        <v>89.375588755837668</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0.36655465587044539</v>
      </c>
      <c r="F504" s="128">
        <f t="shared" si="44"/>
        <v>90.539000000000016</v>
      </c>
      <c r="G504" s="122">
        <f t="shared" si="45"/>
        <v>0.37503829735333583</v>
      </c>
      <c r="H504" s="128">
        <f t="shared" si="46"/>
        <v>129147.43800000001</v>
      </c>
      <c r="I504" s="122">
        <f t="shared" si="47"/>
        <v>-0.36582344403111278</v>
      </c>
      <c r="J504" s="128">
        <f t="shared" si="48"/>
        <v>97.737926621691727</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0.19246153846153849</v>
      </c>
      <c r="F505" s="128">
        <f t="shared" si="44"/>
        <v>47.538000000000004</v>
      </c>
      <c r="G505" s="122">
        <f t="shared" si="45"/>
        <v>0.20160040713443569</v>
      </c>
      <c r="H505" s="128">
        <f t="shared" si="46"/>
        <v>69422.713000000003</v>
      </c>
      <c r="I505" s="122">
        <f t="shared" si="47"/>
        <v>-0.31224099109753634</v>
      </c>
      <c r="J505" s="128">
        <f t="shared" si="48"/>
        <v>95.466840170217012</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0.39395951417004055</v>
      </c>
      <c r="F506" s="128">
        <f t="shared" si="44"/>
        <v>97.308000000000021</v>
      </c>
      <c r="G506" s="122">
        <f t="shared" si="45"/>
        <v>0.42866219167261976</v>
      </c>
      <c r="H506" s="128">
        <f t="shared" si="46"/>
        <v>147613.255</v>
      </c>
      <c r="I506" s="122">
        <f t="shared" si="47"/>
        <v>-0.41285090175886763</v>
      </c>
      <c r="J506" s="128">
        <f t="shared" si="48"/>
        <v>91.904423068624041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0.44423076923076921</v>
      </c>
      <c r="F507" s="128">
        <f t="shared" si="44"/>
        <v>109.72499999999999</v>
      </c>
      <c r="G507" s="122">
        <f t="shared" si="45"/>
        <v>0.47631650491639516</v>
      </c>
      <c r="H507" s="128">
        <f t="shared" si="46"/>
        <v>164023.399</v>
      </c>
      <c r="I507" s="122">
        <f t="shared" si="47"/>
        <v>-0.28379193264937264</v>
      </c>
      <c r="J507" s="128">
        <f t="shared" si="48"/>
        <v>93.263778316634699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0.26224696356275301</v>
      </c>
      <c r="F508" s="128">
        <f t="shared" si="44"/>
        <v>64.774999999999991</v>
      </c>
      <c r="G508" s="122">
        <f t="shared" si="45"/>
        <v>0.27956408156627693</v>
      </c>
      <c r="H508" s="128">
        <f t="shared" si="46"/>
        <v>96270.127999999997</v>
      </c>
      <c r="I508" s="122">
        <f t="shared" si="47"/>
        <v>-0.31873043103405724</v>
      </c>
      <c r="J508" s="128">
        <f t="shared" si="48"/>
        <v>93.80567134858542</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0.12500404858299596</v>
      </c>
      <c r="F509" s="128">
        <f t="shared" si="44"/>
        <v>30.876000000000005</v>
      </c>
      <c r="G509" s="122">
        <f t="shared" si="45"/>
        <v>0.14038405380447094</v>
      </c>
      <c r="H509" s="128">
        <f t="shared" si="46"/>
        <v>48342.372000000003</v>
      </c>
      <c r="I509" s="122">
        <f t="shared" si="47"/>
        <v>-0.43782290081979308</v>
      </c>
      <c r="J509" s="128">
        <f t="shared" si="48"/>
        <v>89.044336016328117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0.26287449392712553</v>
      </c>
      <c r="F510" s="128">
        <f t="shared" si="44"/>
        <v>64.930000000000007</v>
      </c>
      <c r="G510" s="122">
        <f t="shared" si="45"/>
        <v>0.26963464185527852</v>
      </c>
      <c r="H510" s="128">
        <f t="shared" si="46"/>
        <v>92850.846000000005</v>
      </c>
      <c r="I510" s="122">
        <f t="shared" si="47"/>
        <v>-0.16253093817309927</v>
      </c>
      <c r="J510" s="128">
        <f t="shared" si="48"/>
        <v>97.492848885574062</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0.24168421052631578</v>
      </c>
      <c r="F511" s="128">
        <f t="shared" si="44"/>
        <v>59.695999999999998</v>
      </c>
      <c r="G511" s="122">
        <f t="shared" si="45"/>
        <v>0.2662613849540304</v>
      </c>
      <c r="H511" s="128">
        <f t="shared" si="46"/>
        <v>91689.237999999998</v>
      </c>
      <c r="I511" s="122">
        <f t="shared" si="47"/>
        <v>-0.36631689213145968</v>
      </c>
      <c r="J511" s="128">
        <f t="shared" si="48"/>
        <v>90.769531063635895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0.22560728744939268</v>
      </c>
      <c r="F512" s="128">
        <f t="shared" si="44"/>
        <v>55.724999999999994</v>
      </c>
      <c r="G512" s="122">
        <f t="shared" si="45"/>
        <v>0.2386099843767242</v>
      </c>
      <c r="H512" s="128">
        <f t="shared" si="46"/>
        <v>82167.256999999998</v>
      </c>
      <c r="I512" s="122">
        <f t="shared" si="47"/>
        <v>-0.49903830050417064</v>
      </c>
      <c r="J512" s="128">
        <f t="shared" si="48"/>
        <v>94.550648431038624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4.2072874493927125E-2</v>
      </c>
      <c r="F513" s="128">
        <f t="shared" si="44"/>
        <v>10.391999999999999</v>
      </c>
      <c r="G513" s="122">
        <f t="shared" si="45"/>
        <v>4.9572729543091783E-2</v>
      </c>
      <c r="H513" s="128">
        <f t="shared" si="46"/>
        <v>17070.766</v>
      </c>
      <c r="I513" s="122">
        <f t="shared" si="47"/>
        <v>-0.49707879791756254</v>
      </c>
      <c r="J513" s="128">
        <f t="shared" si="48"/>
        <v>84.871006462040171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0.49212145748987862</v>
      </c>
      <c r="F514" s="128">
        <f t="shared" si="44"/>
        <v>121.55400000000002</v>
      </c>
      <c r="G514" s="122">
        <f t="shared" si="45"/>
        <v>0.50838545931849999</v>
      </c>
      <c r="H514" s="128">
        <f t="shared" si="46"/>
        <v>175066.60000000003</v>
      </c>
      <c r="I514" s="122">
        <f t="shared" si="47"/>
        <v>-9.1692333377534588E-2</v>
      </c>
      <c r="J514" s="128">
        <f t="shared" si="48"/>
        <v>96.800852280389066</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5.4238866396761135E-2</v>
      </c>
      <c r="F515" s="128">
        <f t="shared" si="44"/>
        <v>13.397</v>
      </c>
      <c r="G515" s="122">
        <f t="shared" si="45"/>
        <v>5.6428649835345769E-2</v>
      </c>
      <c r="H515" s="128">
        <f t="shared" si="46"/>
        <v>19431.656999999999</v>
      </c>
      <c r="I515" s="122">
        <f t="shared" si="47"/>
        <v>-0.48530946405913417</v>
      </c>
      <c r="J515" s="128">
        <f t="shared" si="48"/>
        <v>96.119376513572021</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0.15077327935222676</v>
      </c>
      <c r="F516" s="128">
        <f t="shared" si="44"/>
        <v>37.241000000000007</v>
      </c>
      <c r="G516" s="122">
        <f t="shared" si="45"/>
        <v>0.13877142102114659</v>
      </c>
      <c r="H516" s="128">
        <f t="shared" si="46"/>
        <v>47787.048999999999</v>
      </c>
      <c r="I516" s="122">
        <f t="shared" si="47"/>
        <v>0.16739438083191552</v>
      </c>
      <c r="J516" s="128">
        <f t="shared" si="48"/>
        <v>108.64865275772544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6.9441295546558687E-2</v>
      </c>
      <c r="F517" s="128">
        <f t="shared" si="44"/>
        <v>17.151999999999997</v>
      </c>
      <c r="G517" s="122">
        <f t="shared" si="45"/>
        <v>7.6546858211512442E-2</v>
      </c>
      <c r="H517" s="128">
        <f t="shared" si="46"/>
        <v>26359.523000000001</v>
      </c>
      <c r="I517" s="122">
        <f t="shared" si="47"/>
        <v>-0.4365016441604424</v>
      </c>
      <c r="J517" s="128">
        <f t="shared" si="48"/>
        <v>90.717368640630767</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3.1700404858299593E-2</v>
      </c>
      <c r="F518" s="128">
        <f t="shared" si="44"/>
        <v>7.8299999999999992</v>
      </c>
      <c r="G518" s="122">
        <f t="shared" si="45"/>
        <v>3.1458209189273952E-2</v>
      </c>
      <c r="H518" s="128">
        <f t="shared" si="46"/>
        <v>10832.886</v>
      </c>
      <c r="I518" s="122">
        <f t="shared" si="47"/>
        <v>-0.15502166083455693</v>
      </c>
      <c r="J518" s="128">
        <f t="shared" si="48"/>
        <v>100.76989655567623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3.303238866396762E-2</v>
      </c>
      <c r="F519" s="128">
        <f t="shared" si="44"/>
        <v>8.1590000000000025</v>
      </c>
      <c r="G519" s="122">
        <f t="shared" si="45"/>
        <v>3.4724818357639436E-2</v>
      </c>
      <c r="H519" s="128">
        <f t="shared" si="46"/>
        <v>11957.769000000002</v>
      </c>
      <c r="I519" s="122">
        <f t="shared" si="47"/>
        <v>-0.3564730396156624</v>
      </c>
      <c r="J519" s="128">
        <f t="shared" si="48"/>
        <v>95.126166892390714</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9.9858299595141697E-2</v>
      </c>
      <c r="F520" s="128">
        <f t="shared" si="44"/>
        <v>24.664999999999999</v>
      </c>
      <c r="G520" s="122">
        <f t="shared" si="45"/>
        <v>0.10613897455554974</v>
      </c>
      <c r="H520" s="128">
        <f t="shared" si="46"/>
        <v>36549.805</v>
      </c>
      <c r="I520" s="122">
        <f t="shared" si="47"/>
        <v>-0.32981497800961973</v>
      </c>
      <c r="J520" s="128">
        <f t="shared" si="48"/>
        <v>94.08259314101349</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0.24533198380566801</v>
      </c>
      <c r="F521" s="128">
        <f t="shared" ref="F521:F584" si="50">SUMPRODUCT($K$2:$AI$2,$K521:$AI521)</f>
        <v>60.597000000000001</v>
      </c>
      <c r="G521" s="122">
        <f t="shared" ref="G521:G584" si="51">SUMPRODUCT($K$3:$AI$3,$K521:$AI521)/$J$3</f>
        <v>0.28287198496913096</v>
      </c>
      <c r="H521" s="128">
        <f t="shared" ref="H521:H584" si="52">SUMPRODUCT($K$3:$AI$3,$K521:$AI521)</f>
        <v>97409.231</v>
      </c>
      <c r="I521" s="122">
        <f t="shared" ref="I521:I584" si="53">CORREL($K$4:$AI$4,$K521:$AI521)</f>
        <v>-0.40323852602999671</v>
      </c>
      <c r="J521" s="128">
        <f t="shared" si="48"/>
        <v>86.728978775484052</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0.14518623481781376</v>
      </c>
      <c r="F522" s="128">
        <f t="shared" si="50"/>
        <v>35.860999999999997</v>
      </c>
      <c r="G522" s="122">
        <f t="shared" si="51"/>
        <v>0.15536455955720502</v>
      </c>
      <c r="H522" s="128">
        <f t="shared" si="52"/>
        <v>53501.029000000002</v>
      </c>
      <c r="I522" s="122">
        <f t="shared" si="53"/>
        <v>-0.3449407971114179</v>
      </c>
      <c r="J522" s="128">
        <f t="shared" ref="J522:J585" si="54">$E522/$G522*100</f>
        <v>93.448747405199825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2.52914979757085E-2</v>
      </c>
      <c r="F523" s="128">
        <f t="shared" si="50"/>
        <v>6.246999999999999</v>
      </c>
      <c r="G523" s="122">
        <f t="shared" si="51"/>
        <v>2.5581993158282954E-2</v>
      </c>
      <c r="H523" s="128">
        <f t="shared" si="52"/>
        <v>8809.3640000000014</v>
      </c>
      <c r="I523" s="122">
        <f t="shared" si="53"/>
        <v>-0.30937775760387398</v>
      </c>
      <c r="J523" s="128">
        <f t="shared" si="54"/>
        <v>98.864454459130386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2.0388663967611333E-2</v>
      </c>
      <c r="F524" s="128">
        <f t="shared" si="50"/>
        <v>5.0359999999999996</v>
      </c>
      <c r="G524" s="122">
        <f t="shared" si="51"/>
        <v>2.0188292416612946E-2</v>
      </c>
      <c r="H524" s="128">
        <f t="shared" si="52"/>
        <v>6952.0000000000009</v>
      </c>
      <c r="I524" s="122">
        <f t="shared" si="53"/>
        <v>-0.13339546813358688</v>
      </c>
      <c r="J524" s="128">
        <f t="shared" si="54"/>
        <v>100.99251361563151</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0.10751417004048584</v>
      </c>
      <c r="F525" s="128">
        <f t="shared" si="50"/>
        <v>26.556000000000004</v>
      </c>
      <c r="G525" s="122">
        <f t="shared" si="51"/>
        <v>0.10805869763443858</v>
      </c>
      <c r="H525" s="128">
        <f t="shared" si="52"/>
        <v>37210.877</v>
      </c>
      <c r="I525" s="122">
        <f t="shared" si="53"/>
        <v>-0.11299273560414907</v>
      </c>
      <c r="J525" s="128">
        <f t="shared" si="54"/>
        <v>99.4960816612885</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3.3473684210526315E-2</v>
      </c>
      <c r="F526" s="128">
        <f t="shared" si="50"/>
        <v>8.2680000000000007</v>
      </c>
      <c r="G526" s="122">
        <f t="shared" si="51"/>
        <v>3.601201075624786E-2</v>
      </c>
      <c r="H526" s="128">
        <f t="shared" si="52"/>
        <v>12401.023999999999</v>
      </c>
      <c r="I526" s="122">
        <f t="shared" si="53"/>
        <v>-0.41747902688837851</v>
      </c>
      <c r="J526" s="128">
        <f t="shared" si="54"/>
        <v>92.951444553033852</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1.7348178137651823E-2</v>
      </c>
      <c r="F527" s="128">
        <f t="shared" si="50"/>
        <v>4.2850000000000001</v>
      </c>
      <c r="G527" s="122">
        <f t="shared" si="51"/>
        <v>1.7938395507001437E-2</v>
      </c>
      <c r="H527" s="128">
        <f t="shared" si="52"/>
        <v>6177.2300000000005</v>
      </c>
      <c r="I527" s="122">
        <f t="shared" si="53"/>
        <v>-0.42264401809522856</v>
      </c>
      <c r="J527" s="128">
        <f t="shared" si="54"/>
        <v>96.709753839917013</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6.5870445344129572E-2</v>
      </c>
      <c r="F528" s="128">
        <f t="shared" si="50"/>
        <v>16.270000000000003</v>
      </c>
      <c r="G528" s="122">
        <f t="shared" si="51"/>
        <v>6.6112775077099978E-2</v>
      </c>
      <c r="H528" s="128">
        <f t="shared" si="52"/>
        <v>22766.462999999996</v>
      </c>
      <c r="I528" s="122">
        <f t="shared" si="53"/>
        <v>7.0405183532389875E-3</v>
      </c>
      <c r="J528" s="128">
        <f t="shared" si="54"/>
        <v>99.633460049607962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2.6975708502024291E-2</v>
      </c>
      <c r="F529" s="128">
        <f t="shared" si="50"/>
        <v>6.6630000000000003</v>
      </c>
      <c r="G529" s="122">
        <f t="shared" si="51"/>
        <v>2.6926500908937792E-2</v>
      </c>
      <c r="H529" s="128">
        <f t="shared" si="52"/>
        <v>9272.3559999999998</v>
      </c>
      <c r="I529" s="122">
        <f t="shared" si="53"/>
        <v>-0.25769869392048572</v>
      </c>
      <c r="J529" s="128">
        <f t="shared" si="54"/>
        <v>100.18274781878608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6.189068825910931E-2</v>
      </c>
      <c r="F530" s="128">
        <f t="shared" si="50"/>
        <v>15.286999999999999</v>
      </c>
      <c r="G530" s="122">
        <f t="shared" si="51"/>
        <v>6.134173447400669E-2</v>
      </c>
      <c r="H530" s="128">
        <f t="shared" si="52"/>
        <v>21123.516999999996</v>
      </c>
      <c r="I530" s="122">
        <f t="shared" si="53"/>
        <v>-5.32306606937724E-2</v>
      </c>
      <c r="J530" s="128">
        <f t="shared" si="54"/>
        <v>100.89491076476691</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2.0222672064777326E-2</v>
      </c>
      <c r="F531" s="128">
        <f t="shared" si="50"/>
        <v>4.9949999999999992</v>
      </c>
      <c r="G531" s="122">
        <f t="shared" si="51"/>
        <v>2.1934187676778235E-2</v>
      </c>
      <c r="H531" s="128">
        <f t="shared" si="52"/>
        <v>7553.2129999999997</v>
      </c>
      <c r="I531" s="122">
        <f t="shared" si="53"/>
        <v>-0.34363501485577913</v>
      </c>
      <c r="J531" s="128">
        <f t="shared" si="54"/>
        <v>92.197041270815362</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7.5048582995951421E-2</v>
      </c>
      <c r="F532" s="128">
        <f t="shared" si="50"/>
        <v>18.537000000000003</v>
      </c>
      <c r="G532" s="122">
        <f t="shared" si="51"/>
        <v>7.2996976983255815E-2</v>
      </c>
      <c r="H532" s="128">
        <f t="shared" si="52"/>
        <v>25137.093000000004</v>
      </c>
      <c r="I532" s="122">
        <f t="shared" si="53"/>
        <v>0.26397648225937548</v>
      </c>
      <c r="J532" s="128">
        <f t="shared" si="54"/>
        <v>102.81053558309161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0.29838461538461536</v>
      </c>
      <c r="F533" s="128">
        <f t="shared" si="50"/>
        <v>73.700999999999993</v>
      </c>
      <c r="G533" s="122">
        <f t="shared" si="51"/>
        <v>0.29695589473745343</v>
      </c>
      <c r="H533" s="128">
        <f t="shared" si="52"/>
        <v>102259.13799999999</v>
      </c>
      <c r="I533" s="122">
        <f t="shared" si="53"/>
        <v>0.2454758012569144</v>
      </c>
      <c r="J533" s="128">
        <f t="shared" si="54"/>
        <v>100.48112217082779</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6.4218623481781381E-2</v>
      </c>
      <c r="F534" s="128">
        <f t="shared" si="50"/>
        <v>15.862</v>
      </c>
      <c r="G534" s="122">
        <f t="shared" si="51"/>
        <v>6.8051870437161308E-2</v>
      </c>
      <c r="H534" s="128">
        <f t="shared" si="52"/>
        <v>23434.205999999995</v>
      </c>
      <c r="I534" s="122">
        <f t="shared" si="53"/>
        <v>-0.19866311123233965</v>
      </c>
      <c r="J534" s="128">
        <f t="shared" si="54"/>
        <v>94.367168851119928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4.1542510121457481E-2</v>
      </c>
      <c r="F535" s="128">
        <f t="shared" si="50"/>
        <v>10.260999999999997</v>
      </c>
      <c r="G535" s="122">
        <f t="shared" si="51"/>
        <v>4.0816847583038579E-2</v>
      </c>
      <c r="H535" s="128">
        <f t="shared" si="52"/>
        <v>14055.607999999998</v>
      </c>
      <c r="I535" s="122">
        <f t="shared" si="53"/>
        <v>-4.6185490836739972E-2</v>
      </c>
      <c r="J535" s="128">
        <f t="shared" si="54"/>
        <v>101.77785052346975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2.581781376518219E-2</v>
      </c>
      <c r="F536" s="128">
        <f t="shared" si="50"/>
        <v>6.3770000000000007</v>
      </c>
      <c r="G536" s="122">
        <f t="shared" si="51"/>
        <v>2.6926466061482534E-2</v>
      </c>
      <c r="H536" s="128">
        <f t="shared" si="52"/>
        <v>9272.3440000000028</v>
      </c>
      <c r="I536" s="122">
        <f t="shared" si="53"/>
        <v>-0.2299239803328014</v>
      </c>
      <c r="J536" s="128">
        <f t="shared" si="54"/>
        <v>95.882666913033063</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3.1692307692307693E-2</v>
      </c>
      <c r="F537" s="128">
        <f t="shared" si="50"/>
        <v>7.8279999999999994</v>
      </c>
      <c r="G537" s="122">
        <f t="shared" si="51"/>
        <v>3.0547935578671033E-2</v>
      </c>
      <c r="H537" s="128">
        <f t="shared" si="52"/>
        <v>10519.425999999999</v>
      </c>
      <c r="I537" s="122">
        <f t="shared" si="53"/>
        <v>-0.22601426955952056</v>
      </c>
      <c r="J537" s="128">
        <f t="shared" si="54"/>
        <v>103.74615204582163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0.23202024291497975</v>
      </c>
      <c r="F538" s="128">
        <f t="shared" si="50"/>
        <v>57.308999999999997</v>
      </c>
      <c r="G538" s="122">
        <f t="shared" si="51"/>
        <v>0.24129156285028955</v>
      </c>
      <c r="H538" s="128">
        <f t="shared" si="52"/>
        <v>83090.680000000008</v>
      </c>
      <c r="I538" s="122">
        <f t="shared" si="53"/>
        <v>-0.51614845332251624</v>
      </c>
      <c r="J538" s="128">
        <f t="shared" si="54"/>
        <v>96.157627798588948</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0.39143319838056684</v>
      </c>
      <c r="F539" s="128">
        <f t="shared" si="50"/>
        <v>96.684000000000012</v>
      </c>
      <c r="G539" s="122">
        <f t="shared" si="51"/>
        <v>0.41061925089586992</v>
      </c>
      <c r="H539" s="128">
        <f t="shared" si="52"/>
        <v>141400.02399999998</v>
      </c>
      <c r="I539" s="122">
        <f t="shared" si="53"/>
        <v>-0.39216167465210455</v>
      </c>
      <c r="J539" s="128">
        <f t="shared" si="54"/>
        <v>95.327532142381571</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7.2404858299595143E-2</v>
      </c>
      <c r="F540" s="128">
        <f t="shared" si="50"/>
        <v>17.884</v>
      </c>
      <c r="G540" s="122">
        <f t="shared" si="51"/>
        <v>7.2074901701136618E-2</v>
      </c>
      <c r="H540" s="128">
        <f t="shared" si="52"/>
        <v>24819.569000000003</v>
      </c>
      <c r="I540" s="122">
        <f t="shared" si="53"/>
        <v>0.11441751615357491</v>
      </c>
      <c r="J540" s="128">
        <f t="shared" si="54"/>
        <v>100.45779680675351</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7.0453441295546565E-2</v>
      </c>
      <c r="F541" s="128">
        <f t="shared" si="50"/>
        <v>17.402000000000001</v>
      </c>
      <c r="G541" s="122">
        <f t="shared" si="51"/>
        <v>6.6731186730089043E-2</v>
      </c>
      <c r="H541" s="128">
        <f t="shared" si="52"/>
        <v>22979.418000000001</v>
      </c>
      <c r="I541" s="122">
        <f t="shared" si="53"/>
        <v>7.4596875141523106E-3</v>
      </c>
      <c r="J541" s="128">
        <f t="shared" si="54"/>
        <v>105.57798347047702</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1.0562753036437247E-2</v>
      </c>
      <c r="F542" s="128">
        <f t="shared" si="50"/>
        <v>2.609</v>
      </c>
      <c r="G542" s="122">
        <f t="shared" si="51"/>
        <v>1.1030781918817043E-2</v>
      </c>
      <c r="H542" s="128">
        <f t="shared" si="52"/>
        <v>3798.5379999999996</v>
      </c>
      <c r="I542" s="122">
        <f t="shared" si="53"/>
        <v>-0.34560684658584112</v>
      </c>
      <c r="J542" s="128">
        <f t="shared" si="54"/>
        <v>95.757065221447249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3.6825910931174086E-2</v>
      </c>
      <c r="F543" s="128">
        <f t="shared" si="50"/>
        <v>9.0959999999999983</v>
      </c>
      <c r="G543" s="122">
        <f t="shared" si="51"/>
        <v>3.7934556479013122E-2</v>
      </c>
      <c r="H543" s="128">
        <f t="shared" si="52"/>
        <v>13063.068000000001</v>
      </c>
      <c r="I543" s="122">
        <f t="shared" si="53"/>
        <v>-0.39608185805128865</v>
      </c>
      <c r="J543" s="128">
        <f t="shared" si="54"/>
        <v>97.077478555858747</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4.3744939271255057E-2</v>
      </c>
      <c r="F544" s="128">
        <f t="shared" si="50"/>
        <v>10.805</v>
      </c>
      <c r="G544" s="122">
        <f t="shared" si="51"/>
        <v>4.4703715319522129E-2</v>
      </c>
      <c r="H544" s="128">
        <f t="shared" si="52"/>
        <v>15394.082000000002</v>
      </c>
      <c r="I544" s="122">
        <f t="shared" si="53"/>
        <v>-0.2205056948639289</v>
      </c>
      <c r="J544" s="128">
        <f t="shared" si="54"/>
        <v>97.855265403749627</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2.4716599190283406E-2</v>
      </c>
      <c r="F545" s="128">
        <f t="shared" si="50"/>
        <v>6.1050000000000013</v>
      </c>
      <c r="G545" s="122">
        <f t="shared" si="51"/>
        <v>2.541373222053793E-2</v>
      </c>
      <c r="H545" s="128">
        <f t="shared" si="52"/>
        <v>8751.4220000000005</v>
      </c>
      <c r="I545" s="122">
        <f t="shared" si="53"/>
        <v>-0.28750127747154169</v>
      </c>
      <c r="J545" s="128">
        <f t="shared" si="54"/>
        <v>97.256864815427861</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1.3534412955465583E-2</v>
      </c>
      <c r="F546" s="128">
        <f t="shared" si="50"/>
        <v>3.3429999999999991</v>
      </c>
      <c r="G546" s="122">
        <f t="shared" si="51"/>
        <v>1.2761358818438949E-2</v>
      </c>
      <c r="H546" s="128">
        <f t="shared" si="52"/>
        <v>4394.4759999999997</v>
      </c>
      <c r="I546" s="122">
        <f t="shared" si="53"/>
        <v>-0.13330576087858001</v>
      </c>
      <c r="J546" s="128">
        <f t="shared" si="54"/>
        <v>106.05777290667231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7.3384615384615368E-2</v>
      </c>
      <c r="F547" s="128">
        <f t="shared" si="50"/>
        <v>18.125999999999994</v>
      </c>
      <c r="G547" s="122">
        <f t="shared" si="51"/>
        <v>7.8953798082228382E-2</v>
      </c>
      <c r="H547" s="128">
        <f t="shared" si="52"/>
        <v>27188.371999999999</v>
      </c>
      <c r="I547" s="122">
        <f t="shared" si="53"/>
        <v>-0.51533934383796842</v>
      </c>
      <c r="J547" s="128">
        <f t="shared" si="54"/>
        <v>92.946276388359621</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5.2445344129554657E-2</v>
      </c>
      <c r="F548" s="128">
        <f t="shared" si="50"/>
        <v>12.954000000000001</v>
      </c>
      <c r="G548" s="122">
        <f t="shared" si="51"/>
        <v>5.2991209729409523E-2</v>
      </c>
      <c r="H548" s="128">
        <f t="shared" si="52"/>
        <v>18247.947000000004</v>
      </c>
      <c r="I548" s="122">
        <f t="shared" si="53"/>
        <v>-0.28673517095541895</v>
      </c>
      <c r="J548" s="128">
        <f t="shared" si="54"/>
        <v>98.969894058576429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1.9299595141700408E-2</v>
      </c>
      <c r="F549" s="128">
        <f t="shared" si="50"/>
        <v>4.7670000000000003</v>
      </c>
      <c r="G549" s="122">
        <f t="shared" si="51"/>
        <v>2.0835049570505113E-2</v>
      </c>
      <c r="H549" s="128">
        <f t="shared" si="52"/>
        <v>7174.7159999999994</v>
      </c>
      <c r="I549" s="122">
        <f t="shared" si="53"/>
        <v>-0.3306298038051958</v>
      </c>
      <c r="J549" s="128">
        <f t="shared" si="54"/>
        <v>92.630425842718651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6.0858299595141697E-2</v>
      </c>
      <c r="F550" s="128">
        <f t="shared" si="50"/>
        <v>15.032</v>
      </c>
      <c r="G550" s="122">
        <f t="shared" si="51"/>
        <v>8.4623783969008992E-2</v>
      </c>
      <c r="H550" s="128">
        <f t="shared" si="52"/>
        <v>29140.877</v>
      </c>
      <c r="I550" s="122">
        <f t="shared" si="53"/>
        <v>-0.55250635991241925</v>
      </c>
      <c r="J550" s="128">
        <f t="shared" si="54"/>
        <v>71.91630619759249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0.12237651821862347</v>
      </c>
      <c r="F551" s="128">
        <f t="shared" si="50"/>
        <v>30.226999999999997</v>
      </c>
      <c r="G551" s="122">
        <f t="shared" si="51"/>
        <v>0.11093982134871268</v>
      </c>
      <c r="H551" s="128">
        <f t="shared" si="52"/>
        <v>38203.014999999999</v>
      </c>
      <c r="I551" s="122">
        <f t="shared" si="53"/>
        <v>5.9371959822715127E-2</v>
      </c>
      <c r="J551" s="128">
        <f t="shared" si="54"/>
        <v>110.30891949425651</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2.8510121457489879E-2</v>
      </c>
      <c r="F552" s="128">
        <f t="shared" si="50"/>
        <v>7.0419999999999998</v>
      </c>
      <c r="G552" s="122">
        <f t="shared" si="51"/>
        <v>2.9683794190929209E-2</v>
      </c>
      <c r="H552" s="128">
        <f t="shared" si="52"/>
        <v>10221.852000000001</v>
      </c>
      <c r="I552" s="122">
        <f t="shared" si="53"/>
        <v>-0.34114937355170366</v>
      </c>
      <c r="J552" s="128">
        <f t="shared" si="54"/>
        <v>96.046082499123443</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0.100834008097166</v>
      </c>
      <c r="F553" s="128">
        <f t="shared" si="50"/>
        <v>24.906000000000002</v>
      </c>
      <c r="G553" s="122">
        <f t="shared" si="51"/>
        <v>0.12003350873219151</v>
      </c>
      <c r="H553" s="128">
        <f t="shared" si="52"/>
        <v>41334.499000000003</v>
      </c>
      <c r="I553" s="122">
        <f t="shared" si="53"/>
        <v>-0.35306913751009283</v>
      </c>
      <c r="J553" s="128">
        <f t="shared" si="54"/>
        <v>84.004882605021734</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7.9684210526315802E-2</v>
      </c>
      <c r="F554" s="128">
        <f t="shared" si="50"/>
        <v>19.682000000000002</v>
      </c>
      <c r="G554" s="122">
        <f t="shared" si="51"/>
        <v>8.4059865024189939E-2</v>
      </c>
      <c r="H554" s="128">
        <f t="shared" si="52"/>
        <v>28946.686999999998</v>
      </c>
      <c r="I554" s="122">
        <f t="shared" si="53"/>
        <v>-0.32416211552138441</v>
      </c>
      <c r="J554" s="128">
        <f t="shared" si="54"/>
        <v>94.794597283001877</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0.15285829959514166</v>
      </c>
      <c r="F555" s="128">
        <f t="shared" si="50"/>
        <v>37.755999999999993</v>
      </c>
      <c r="G555" s="122">
        <f t="shared" si="51"/>
        <v>0.16799840572892166</v>
      </c>
      <c r="H555" s="128">
        <f t="shared" si="52"/>
        <v>57851.595000000001</v>
      </c>
      <c r="I555" s="122">
        <f t="shared" si="53"/>
        <v>-0.15887817080554595</v>
      </c>
      <c r="J555" s="128">
        <f t="shared" si="54"/>
        <v>90.987946541463188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7.299595141700406E-2</v>
      </c>
      <c r="F556" s="128">
        <f t="shared" si="50"/>
        <v>18.03</v>
      </c>
      <c r="G556" s="122">
        <f t="shared" si="51"/>
        <v>7.6649370713037013E-2</v>
      </c>
      <c r="H556" s="128">
        <f t="shared" si="52"/>
        <v>26394.824000000001</v>
      </c>
      <c r="I556" s="122">
        <f t="shared" si="53"/>
        <v>-0.10539149052870948</v>
      </c>
      <c r="J556" s="128">
        <f t="shared" si="54"/>
        <v>95.233595185391977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3.3530364372469645E-2</v>
      </c>
      <c r="F557" s="128">
        <f t="shared" si="50"/>
        <v>8.2820000000000018</v>
      </c>
      <c r="G557" s="122">
        <f t="shared" si="51"/>
        <v>3.3212955703076447E-2</v>
      </c>
      <c r="H557" s="128">
        <f t="shared" si="52"/>
        <v>11437.146999999999</v>
      </c>
      <c r="I557" s="122">
        <f t="shared" si="53"/>
        <v>-0.25138579777496395</v>
      </c>
      <c r="J557" s="128">
        <f t="shared" si="54"/>
        <v>100.95567727314254</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1.8522267206477733E-2</v>
      </c>
      <c r="F558" s="128">
        <f t="shared" si="50"/>
        <v>4.5750000000000002</v>
      </c>
      <c r="G558" s="122">
        <f t="shared" si="51"/>
        <v>1.9632513256552773E-2</v>
      </c>
      <c r="H558" s="128">
        <f t="shared" si="52"/>
        <v>6760.6130000000003</v>
      </c>
      <c r="I558" s="122">
        <f t="shared" si="53"/>
        <v>-0.40180574269005337</v>
      </c>
      <c r="J558" s="128">
        <f t="shared" si="54"/>
        <v>94.344860306132887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0.10787044534412958</v>
      </c>
      <c r="F559" s="128">
        <f t="shared" si="50"/>
        <v>26.644000000000005</v>
      </c>
      <c r="G559" s="122">
        <f t="shared" si="51"/>
        <v>0.10660584333745694</v>
      </c>
      <c r="H559" s="128">
        <f t="shared" si="52"/>
        <v>36710.574999999997</v>
      </c>
      <c r="I559" s="122">
        <f t="shared" si="53"/>
        <v>0.20897329523702382</v>
      </c>
      <c r="J559" s="128">
        <f t="shared" si="54"/>
        <v>101.18624079795475</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4.9651821862348171E-2</v>
      </c>
      <c r="F560" s="128">
        <f t="shared" si="50"/>
        <v>12.263999999999998</v>
      </c>
      <c r="G560" s="122">
        <f t="shared" si="51"/>
        <v>5.4902302255211144E-2</v>
      </c>
      <c r="H560" s="128">
        <f t="shared" si="52"/>
        <v>18906.046999999999</v>
      </c>
      <c r="I560" s="122">
        <f t="shared" si="53"/>
        <v>-0.51439912958047618</v>
      </c>
      <c r="J560" s="128">
        <f t="shared" si="54"/>
        <v>90.436684479174801</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1.4927125506072874E-2</v>
      </c>
      <c r="F561" s="128">
        <f t="shared" si="50"/>
        <v>3.6869999999999998</v>
      </c>
      <c r="G561" s="122">
        <f t="shared" si="51"/>
        <v>1.5025627399392495E-2</v>
      </c>
      <c r="H561" s="128">
        <f t="shared" si="52"/>
        <v>5174.1950000000006</v>
      </c>
      <c r="I561" s="122">
        <f t="shared" si="53"/>
        <v>-0.2465091578959504</v>
      </c>
      <c r="J561" s="128">
        <f t="shared" si="54"/>
        <v>99.344440729818686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6.5534412955465582E-2</v>
      </c>
      <c r="F562" s="128">
        <f t="shared" si="50"/>
        <v>16.186999999999998</v>
      </c>
      <c r="G562" s="122">
        <f t="shared" si="51"/>
        <v>6.4170566677701699E-2</v>
      </c>
      <c r="H562" s="128">
        <f t="shared" si="52"/>
        <v>22097.648000000001</v>
      </c>
      <c r="I562" s="122">
        <f t="shared" si="53"/>
        <v>-0.11451336089902095</v>
      </c>
      <c r="J562" s="128">
        <f t="shared" si="54"/>
        <v>102.12534554138166</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4.3222672064777319E-2</v>
      </c>
      <c r="F563" s="128">
        <f t="shared" si="50"/>
        <v>10.675999999999998</v>
      </c>
      <c r="G563" s="122">
        <f t="shared" si="51"/>
        <v>4.518618704952404E-2</v>
      </c>
      <c r="H563" s="128">
        <f t="shared" si="52"/>
        <v>15560.225</v>
      </c>
      <c r="I563" s="122">
        <f t="shared" si="53"/>
        <v>-0.19899102913850777</v>
      </c>
      <c r="J563" s="128">
        <f t="shared" si="54"/>
        <v>95.654612365069198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5.8356275303643727E-2</v>
      </c>
      <c r="F564" s="128">
        <f t="shared" si="50"/>
        <v>14.414000000000001</v>
      </c>
      <c r="G564" s="122">
        <f t="shared" si="51"/>
        <v>5.7736227995283981E-2</v>
      </c>
      <c r="H564" s="128">
        <f t="shared" si="52"/>
        <v>19881.932000000001</v>
      </c>
      <c r="I564" s="122">
        <f t="shared" si="53"/>
        <v>-0.19949154442053157</v>
      </c>
      <c r="J564" s="128">
        <f t="shared" si="54"/>
        <v>101.07393109991598</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3.2429149797570847E-2</v>
      </c>
      <c r="F565" s="128">
        <f t="shared" si="50"/>
        <v>8.01</v>
      </c>
      <c r="G565" s="122">
        <f t="shared" si="51"/>
        <v>3.5902671057446038E-2</v>
      </c>
      <c r="H565" s="128">
        <f t="shared" si="52"/>
        <v>12363.372000000003</v>
      </c>
      <c r="I565" s="122">
        <f t="shared" si="53"/>
        <v>-0.39094873791558121</v>
      </c>
      <c r="J565" s="128">
        <f t="shared" si="54"/>
        <v>90.325173148489739</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1.7582995951417001E-2</v>
      </c>
      <c r="F566" s="128">
        <f t="shared" si="50"/>
        <v>4.3429999999999991</v>
      </c>
      <c r="G566" s="122">
        <f t="shared" si="51"/>
        <v>1.857578159938204E-2</v>
      </c>
      <c r="H566" s="128">
        <f t="shared" si="52"/>
        <v>6396.719000000001</v>
      </c>
      <c r="I566" s="122">
        <f t="shared" si="53"/>
        <v>-0.42904162393686457</v>
      </c>
      <c r="J566" s="128">
        <f t="shared" si="54"/>
        <v>94.655483847860992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6.9975708502024281E-2</v>
      </c>
      <c r="F567" s="128">
        <f t="shared" si="50"/>
        <v>17.283999999999999</v>
      </c>
      <c r="G567" s="122">
        <f t="shared" si="51"/>
        <v>8.1762944377653482E-2</v>
      </c>
      <c r="H567" s="128">
        <f t="shared" si="52"/>
        <v>28155.723999999998</v>
      </c>
      <c r="I567" s="122">
        <f t="shared" si="53"/>
        <v>-0.26238066408731625</v>
      </c>
      <c r="J567" s="128">
        <f t="shared" si="54"/>
        <v>85.583645543407371</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6.4785425101214572E-2</v>
      </c>
      <c r="F568" s="128">
        <f t="shared" si="50"/>
        <v>16.001999999999999</v>
      </c>
      <c r="G568" s="122">
        <f t="shared" si="51"/>
        <v>6.9273093698999297E-2</v>
      </c>
      <c r="H568" s="128">
        <f t="shared" si="52"/>
        <v>23854.743999999999</v>
      </c>
      <c r="I568" s="122">
        <f t="shared" si="53"/>
        <v>-0.36409511534453443</v>
      </c>
      <c r="J568" s="128">
        <f t="shared" si="54"/>
        <v>93.521772512017094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1.9210526315789473E-2</v>
      </c>
      <c r="F569" s="128">
        <f t="shared" si="50"/>
        <v>4.7450000000000001</v>
      </c>
      <c r="G569" s="122">
        <f t="shared" si="51"/>
        <v>1.9916386435047249E-2</v>
      </c>
      <c r="H569" s="128">
        <f t="shared" si="52"/>
        <v>6858.3670000000011</v>
      </c>
      <c r="I569" s="122">
        <f t="shared" si="53"/>
        <v>-0.40191287621250782</v>
      </c>
      <c r="J569" s="128">
        <f t="shared" si="54"/>
        <v>96.45588258914448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8.5311740890688242E-2</v>
      </c>
      <c r="F570" s="128">
        <f t="shared" si="50"/>
        <v>21.071999999999996</v>
      </c>
      <c r="G570" s="122">
        <f t="shared" si="51"/>
        <v>8.7337512124010502E-2</v>
      </c>
      <c r="H570" s="128">
        <f t="shared" si="52"/>
        <v>30075.371000000006</v>
      </c>
      <c r="I570" s="122">
        <f t="shared" si="53"/>
        <v>-0.24548172555768463</v>
      </c>
      <c r="J570" s="128">
        <f t="shared" si="54"/>
        <v>97.680525602279729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9.308906882591092E-2</v>
      </c>
      <c r="F571" s="128">
        <f t="shared" si="50"/>
        <v>22.992999999999999</v>
      </c>
      <c r="G571" s="122">
        <f t="shared" si="51"/>
        <v>9.2911955000319457E-2</v>
      </c>
      <c r="H571" s="128">
        <f t="shared" si="52"/>
        <v>31994.975000000006</v>
      </c>
      <c r="I571" s="122">
        <f t="shared" si="53"/>
        <v>7.650349784965213E-2</v>
      </c>
      <c r="J571" s="128">
        <f t="shared" si="54"/>
        <v>100.19062544275477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2.789473684210526E-2</v>
      </c>
      <c r="F572" s="128">
        <f t="shared" si="50"/>
        <v>6.89</v>
      </c>
      <c r="G572" s="122">
        <f t="shared" si="51"/>
        <v>2.8532698528856596E-2</v>
      </c>
      <c r="H572" s="128">
        <f t="shared" si="52"/>
        <v>9825.4629999999997</v>
      </c>
      <c r="I572" s="122">
        <f t="shared" si="53"/>
        <v>-0.32461401625599906</v>
      </c>
      <c r="J572" s="128">
        <f t="shared" si="54"/>
        <v>97.764103223162962</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0.16233198380566799</v>
      </c>
      <c r="F573" s="128">
        <f t="shared" si="50"/>
        <v>40.095999999999997</v>
      </c>
      <c r="G573" s="122">
        <f t="shared" si="51"/>
        <v>0.17573269388252924</v>
      </c>
      <c r="H573" s="128">
        <f t="shared" si="52"/>
        <v>60514.959000000003</v>
      </c>
      <c r="I573" s="122">
        <f t="shared" si="53"/>
        <v>-0.38285237950920875</v>
      </c>
      <c r="J573" s="128">
        <f t="shared" si="54"/>
        <v>92.374378505903337</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0.14569230769230768</v>
      </c>
      <c r="F574" s="128">
        <f t="shared" si="50"/>
        <v>35.985999999999997</v>
      </c>
      <c r="G574" s="122">
        <f t="shared" si="51"/>
        <v>0.14809213086381035</v>
      </c>
      <c r="H574" s="128">
        <f t="shared" si="52"/>
        <v>50996.71</v>
      </c>
      <c r="I574" s="122">
        <f t="shared" si="53"/>
        <v>-0.31668389211248926</v>
      </c>
      <c r="J574" s="128">
        <f t="shared" si="54"/>
        <v>98.379506623677642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3.4611336032388668E-2</v>
      </c>
      <c r="F575" s="128">
        <f t="shared" si="50"/>
        <v>8.5490000000000013</v>
      </c>
      <c r="G575" s="122">
        <f t="shared" si="51"/>
        <v>3.464457338002893E-2</v>
      </c>
      <c r="H575" s="128">
        <f t="shared" si="52"/>
        <v>11930.136000000002</v>
      </c>
      <c r="I575" s="122">
        <f t="shared" si="53"/>
        <v>-7.9530027349876353E-2</v>
      </c>
      <c r="J575" s="128">
        <f t="shared" si="54"/>
        <v>99.904061893689175</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3.308502024291498E-2</v>
      </c>
      <c r="F576" s="128">
        <f t="shared" si="50"/>
        <v>8.1720000000000006</v>
      </c>
      <c r="G576" s="122">
        <f t="shared" si="51"/>
        <v>3.3296336951660781E-2</v>
      </c>
      <c r="H576" s="128">
        <f t="shared" si="52"/>
        <v>11465.860000000002</v>
      </c>
      <c r="I576" s="122">
        <f t="shared" si="53"/>
        <v>-0.3112097238810384</v>
      </c>
      <c r="J576" s="128">
        <f t="shared" si="54"/>
        <v>99.365345476132745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2.9663967611336033E-2</v>
      </c>
      <c r="F577" s="128">
        <f t="shared" si="50"/>
        <v>7.327</v>
      </c>
      <c r="G577" s="122">
        <f t="shared" si="51"/>
        <v>3.0939469970205424E-2</v>
      </c>
      <c r="H577" s="128">
        <f t="shared" si="52"/>
        <v>10654.253999999999</v>
      </c>
      <c r="I577" s="122">
        <f t="shared" si="53"/>
        <v>-0.36857661801897607</v>
      </c>
      <c r="J577" s="128">
        <f t="shared" si="54"/>
        <v>95.877426600721677</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9.965991902834008E-2</v>
      </c>
      <c r="F578" s="128">
        <f t="shared" si="50"/>
        <v>24.616</v>
      </c>
      <c r="G578" s="122">
        <f t="shared" si="51"/>
        <v>0.10829616852229364</v>
      </c>
      <c r="H578" s="128">
        <f t="shared" si="52"/>
        <v>37292.651999999995</v>
      </c>
      <c r="I578" s="122">
        <f t="shared" si="53"/>
        <v>-0.20441834655095253</v>
      </c>
      <c r="J578" s="128">
        <f t="shared" si="54"/>
        <v>92.025341605528993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3.4433198380566798E-2</v>
      </c>
      <c r="F579" s="128">
        <f t="shared" si="50"/>
        <v>8.504999999999999</v>
      </c>
      <c r="G579" s="122">
        <f t="shared" si="51"/>
        <v>3.4865689195546494E-2</v>
      </c>
      <c r="H579" s="128">
        <f t="shared" si="52"/>
        <v>12006.279</v>
      </c>
      <c r="I579" s="122">
        <f t="shared" si="53"/>
        <v>-0.2748054657709692</v>
      </c>
      <c r="J579" s="128">
        <f t="shared" si="54"/>
        <v>98.759551797315567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2.8611336032388666E-2</v>
      </c>
      <c r="F580" s="128">
        <f t="shared" si="50"/>
        <v>7.0670000000000002</v>
      </c>
      <c r="G580" s="122">
        <f t="shared" si="51"/>
        <v>2.8176014496541387E-2</v>
      </c>
      <c r="H580" s="128">
        <f t="shared" si="52"/>
        <v>9702.6359999999986</v>
      </c>
      <c r="I580" s="122">
        <f t="shared" si="53"/>
        <v>0.41009805453631681</v>
      </c>
      <c r="J580" s="128">
        <f t="shared" si="54"/>
        <v>101.54500749529609</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2.7299595141700415E-2</v>
      </c>
      <c r="F581" s="128">
        <f t="shared" si="50"/>
        <v>6.7430000000000021</v>
      </c>
      <c r="G581" s="122">
        <f t="shared" si="51"/>
        <v>2.9380197352754982E-2</v>
      </c>
      <c r="H581" s="128">
        <f t="shared" si="52"/>
        <v>10117.306</v>
      </c>
      <c r="I581" s="122">
        <f t="shared" si="53"/>
        <v>-0.42361253218340056</v>
      </c>
      <c r="J581" s="128">
        <f t="shared" si="54"/>
        <v>92.918351820194729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4.0514170040485818E-2</v>
      </c>
      <c r="F582" s="128">
        <f t="shared" si="50"/>
        <v>10.006999999999998</v>
      </c>
      <c r="G582" s="122">
        <f t="shared" si="51"/>
        <v>3.5764907450966721E-2</v>
      </c>
      <c r="H582" s="128">
        <f t="shared" si="52"/>
        <v>12315.931999999997</v>
      </c>
      <c r="I582" s="122">
        <f t="shared" si="53"/>
        <v>0.27493564036964291</v>
      </c>
      <c r="J582" s="128">
        <f t="shared" si="54"/>
        <v>113.27911332087265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1.2878542510121457E-2</v>
      </c>
      <c r="F583" s="128">
        <f t="shared" si="50"/>
        <v>3.181</v>
      </c>
      <c r="G583" s="122">
        <f t="shared" si="51"/>
        <v>1.3802888273250513E-2</v>
      </c>
      <c r="H583" s="128">
        <f t="shared" si="52"/>
        <v>4753.1350000000002</v>
      </c>
      <c r="I583" s="122">
        <f t="shared" si="53"/>
        <v>-0.39874621818055878</v>
      </c>
      <c r="J583" s="128">
        <f t="shared" si="54"/>
        <v>93.303243894827403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1.0433198380566803E-2</v>
      </c>
      <c r="F584" s="128">
        <f t="shared" si="50"/>
        <v>2.5770000000000004</v>
      </c>
      <c r="G584" s="122">
        <f t="shared" si="51"/>
        <v>1.1048522177501319E-2</v>
      </c>
      <c r="H584" s="128">
        <f t="shared" si="52"/>
        <v>3804.6469999999995</v>
      </c>
      <c r="I584" s="122">
        <f t="shared" si="53"/>
        <v>-0.50962094975743943</v>
      </c>
      <c r="J584" s="128">
        <f t="shared" si="54"/>
        <v>94.430714017232717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2.3724696356275304E-2</v>
      </c>
      <c r="F585" s="128">
        <f t="shared" ref="F585:F648" si="56">SUMPRODUCT($K$2:$AI$2,$K585:$AI585)</f>
        <v>5.86</v>
      </c>
      <c r="G585" s="122">
        <f t="shared" ref="G585:G648" si="57">SUMPRODUCT($K$3:$AI$3,$K585:$AI585)/$J$3</f>
        <v>2.3674510248055808E-2</v>
      </c>
      <c r="H585" s="128">
        <f t="shared" ref="H585:H648" si="58">SUMPRODUCT($K$3:$AI$3,$K585:$AI585)</f>
        <v>8152.5070000000014</v>
      </c>
      <c r="I585" s="122">
        <f t="shared" ref="I585:I648" si="59">CORREL($K$4:$AI$4,$K585:$AI585)</f>
        <v>-0.30442045424086789</v>
      </c>
      <c r="J585" s="128">
        <f t="shared" si="54"/>
        <v>100.21198372297317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0.16818218623481784</v>
      </c>
      <c r="F586" s="128">
        <f t="shared" si="56"/>
        <v>41.541000000000004</v>
      </c>
      <c r="G586" s="122">
        <f t="shared" si="57"/>
        <v>0.18305186462925213</v>
      </c>
      <c r="H586" s="128">
        <f t="shared" si="58"/>
        <v>63035.374000000003</v>
      </c>
      <c r="I586" s="122">
        <f t="shared" si="59"/>
        <v>-0.50435950003731433</v>
      </c>
      <c r="J586" s="128">
        <f t="shared" ref="J586:J649" si="60">$E586/$G586*100</f>
        <v>91.876794904793286</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2.5692307692307691E-2</v>
      </c>
      <c r="F587" s="128">
        <f t="shared" si="56"/>
        <v>6.3460000000000001</v>
      </c>
      <c r="G587" s="122">
        <f t="shared" si="57"/>
        <v>2.5837305943233503E-2</v>
      </c>
      <c r="H587" s="128">
        <f t="shared" si="58"/>
        <v>8897.2830000000031</v>
      </c>
      <c r="I587" s="122">
        <f t="shared" si="59"/>
        <v>-0.29935523400774289</v>
      </c>
      <c r="J587" s="128">
        <f t="shared" si="60"/>
        <v>99.438802748071396</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6.9036437246963595E-2</v>
      </c>
      <c r="F588" s="128">
        <f t="shared" si="56"/>
        <v>17.052000000000007</v>
      </c>
      <c r="G588" s="122">
        <f t="shared" si="57"/>
        <v>6.956192102405058E-2</v>
      </c>
      <c r="H588" s="128">
        <f t="shared" si="58"/>
        <v>23954.204000000009</v>
      </c>
      <c r="I588" s="122">
        <f t="shared" si="59"/>
        <v>-0.25361063063683353</v>
      </c>
      <c r="J588" s="128">
        <f t="shared" si="60"/>
        <v>99.2445812747102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4.3396761133603252E-2</v>
      </c>
      <c r="F589" s="128">
        <f t="shared" si="56"/>
        <v>10.719000000000003</v>
      </c>
      <c r="G589" s="122">
        <f t="shared" si="57"/>
        <v>4.4644062284018377E-2</v>
      </c>
      <c r="H589" s="128">
        <f t="shared" si="58"/>
        <v>15373.54</v>
      </c>
      <c r="I589" s="122">
        <f t="shared" si="59"/>
        <v>-0.2328892687060812</v>
      </c>
      <c r="J589" s="128">
        <f t="shared" si="60"/>
        <v>97.206120844290567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0.40405263157894739</v>
      </c>
      <c r="F590" s="128">
        <f t="shared" si="56"/>
        <v>99.801000000000002</v>
      </c>
      <c r="G590" s="122">
        <f t="shared" si="57"/>
        <v>0.387629722556177</v>
      </c>
      <c r="H590" s="128">
        <f t="shared" si="58"/>
        <v>133483.39600000001</v>
      </c>
      <c r="I590" s="122">
        <f t="shared" si="59"/>
        <v>0.54953741346867213</v>
      </c>
      <c r="J590" s="128">
        <f t="shared" si="60"/>
        <v>104.23675174196434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0.45676518218623474</v>
      </c>
      <c r="F591" s="128">
        <f t="shared" si="56"/>
        <v>112.82099999999998</v>
      </c>
      <c r="G591" s="122">
        <f t="shared" si="57"/>
        <v>0.41128535129138866</v>
      </c>
      <c r="H591" s="128">
        <f t="shared" si="58"/>
        <v>141629.40100000001</v>
      </c>
      <c r="I591" s="122">
        <f t="shared" si="59"/>
        <v>0.37365140859470991</v>
      </c>
      <c r="J591" s="128">
        <f t="shared" si="60"/>
        <v>111.05797489554263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0.22816194331983805</v>
      </c>
      <c r="F592" s="128">
        <f t="shared" si="56"/>
        <v>56.356000000000002</v>
      </c>
      <c r="G592" s="122">
        <f t="shared" si="57"/>
        <v>0.24542808356419776</v>
      </c>
      <c r="H592" s="128">
        <f t="shared" si="58"/>
        <v>84515.124000000011</v>
      </c>
      <c r="I592" s="122">
        <f t="shared" si="59"/>
        <v>4.4114581817290499E-2</v>
      </c>
      <c r="J592" s="128">
        <f t="shared" si="60"/>
        <v>92.96488812787257</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0.30535222672064777</v>
      </c>
      <c r="F593" s="128">
        <f t="shared" si="56"/>
        <v>75.421999999999997</v>
      </c>
      <c r="G593" s="122">
        <f t="shared" si="57"/>
        <v>0.30422734770210069</v>
      </c>
      <c r="H593" s="128">
        <f t="shared" si="58"/>
        <v>104763.12099999998</v>
      </c>
      <c r="I593" s="122">
        <f t="shared" si="59"/>
        <v>1.1678733054392794E-2</v>
      </c>
      <c r="J593" s="128">
        <f t="shared" si="60"/>
        <v>100.36974947421511</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0.17610121457489875</v>
      </c>
      <c r="F594" s="128">
        <f t="shared" si="56"/>
        <v>43.496999999999993</v>
      </c>
      <c r="G594" s="122">
        <f t="shared" si="57"/>
        <v>0.23621263917202445</v>
      </c>
      <c r="H594" s="128">
        <f t="shared" si="58"/>
        <v>81341.712</v>
      </c>
      <c r="I594" s="122">
        <f t="shared" si="59"/>
        <v>-0.42340581946491851</v>
      </c>
      <c r="J594" s="128">
        <f t="shared" si="60"/>
        <v>74.551986376415329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0.34906477732793528</v>
      </c>
      <c r="F595" s="128">
        <f t="shared" si="56"/>
        <v>86.219000000000008</v>
      </c>
      <c r="G595" s="122">
        <f t="shared" si="57"/>
        <v>0.33809391679589262</v>
      </c>
      <c r="H595" s="128">
        <f t="shared" si="58"/>
        <v>116425.345</v>
      </c>
      <c r="I595" s="122">
        <f t="shared" si="59"/>
        <v>0.50826041532564492</v>
      </c>
      <c r="J595" s="128">
        <f t="shared" si="60"/>
        <v>103.24491509223628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0.37016194331983809</v>
      </c>
      <c r="F596" s="128">
        <f t="shared" si="56"/>
        <v>91.43</v>
      </c>
      <c r="G596" s="122">
        <f t="shared" si="57"/>
        <v>0.44136792233663796</v>
      </c>
      <c r="H596" s="128">
        <f t="shared" si="58"/>
        <v>151988.57499999998</v>
      </c>
      <c r="I596" s="122">
        <f t="shared" si="59"/>
        <v>-0.49755342961721039</v>
      </c>
      <c r="J596" s="128">
        <f t="shared" si="60"/>
        <v>83.866979131643831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0.57982591093117397</v>
      </c>
      <c r="F597" s="128">
        <f t="shared" si="56"/>
        <v>143.21699999999998</v>
      </c>
      <c r="G597" s="122">
        <f t="shared" si="57"/>
        <v>0.61338915024480345</v>
      </c>
      <c r="H597" s="128">
        <f t="shared" si="58"/>
        <v>211225.46100000001</v>
      </c>
      <c r="I597" s="122">
        <f t="shared" si="59"/>
        <v>-0.42581661870360771</v>
      </c>
      <c r="J597" s="128">
        <f t="shared" si="60"/>
        <v>94.528230683533536</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9.0340080971659922E-2</v>
      </c>
      <c r="F598" s="128">
        <f t="shared" si="56"/>
        <v>22.314</v>
      </c>
      <c r="G598" s="122">
        <f t="shared" si="57"/>
        <v>0.16665503342451751</v>
      </c>
      <c r="H598" s="128">
        <f t="shared" si="58"/>
        <v>57388.994000000006</v>
      </c>
      <c r="I598" s="122">
        <f t="shared" si="59"/>
        <v>-0.50600961879504069</v>
      </c>
      <c r="J598" s="128">
        <f t="shared" si="60"/>
        <v>54.207832260030322</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0.12323076923076923</v>
      </c>
      <c r="F599" s="128">
        <f t="shared" si="56"/>
        <v>30.437999999999999</v>
      </c>
      <c r="G599" s="122">
        <f t="shared" si="57"/>
        <v>9.3816984068905054E-2</v>
      </c>
      <c r="H599" s="128">
        <f t="shared" si="58"/>
        <v>32306.629000000004</v>
      </c>
      <c r="I599" s="122">
        <f t="shared" si="59"/>
        <v>0.45021346819759417</v>
      </c>
      <c r="J599" s="128">
        <f t="shared" si="60"/>
        <v>131.35230305448835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4.7971659919028339E-2</v>
      </c>
      <c r="F600" s="128">
        <f t="shared" si="56"/>
        <v>11.849</v>
      </c>
      <c r="G600" s="122">
        <f t="shared" si="57"/>
        <v>3.6433200332212402E-2</v>
      </c>
      <c r="H600" s="128">
        <f t="shared" si="58"/>
        <v>12546.063999999998</v>
      </c>
      <c r="I600" s="122">
        <f t="shared" si="59"/>
        <v>0.35502278523714997</v>
      </c>
      <c r="J600" s="128">
        <f t="shared" si="60"/>
        <v>131.67017852289581</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1.1133603238866396E-2</v>
      </c>
      <c r="F601" s="128">
        <f t="shared" si="56"/>
        <v>2.75</v>
      </c>
      <c r="G601" s="122">
        <f t="shared" si="57"/>
        <v>8.233184650857539E-3</v>
      </c>
      <c r="H601" s="128">
        <f t="shared" si="58"/>
        <v>2835.1630000000005</v>
      </c>
      <c r="I601" s="122">
        <f t="shared" si="59"/>
        <v>0.29875376337891102</v>
      </c>
      <c r="J601" s="128">
        <f t="shared" si="60"/>
        <v>135.22839230511806</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2.5137651821862353E-2</v>
      </c>
      <c r="F602" s="128">
        <f t="shared" si="56"/>
        <v>6.2090000000000014</v>
      </c>
      <c r="G602" s="122">
        <f t="shared" si="57"/>
        <v>1.7824119085370457E-2</v>
      </c>
      <c r="H602" s="128">
        <f t="shared" si="58"/>
        <v>6137.8779999999997</v>
      </c>
      <c r="I602" s="122">
        <f t="shared" si="59"/>
        <v>0.33434167243244317</v>
      </c>
      <c r="J602" s="128">
        <f t="shared" si="60"/>
        <v>141.03166446242295</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6.978947368421054E-2</v>
      </c>
      <c r="F603" s="128">
        <f t="shared" si="56"/>
        <v>17.238000000000003</v>
      </c>
      <c r="G603" s="122">
        <f t="shared" si="57"/>
        <v>7.941962144047765E-2</v>
      </c>
      <c r="H603" s="128">
        <f t="shared" si="58"/>
        <v>27348.782000000003</v>
      </c>
      <c r="I603" s="122">
        <f t="shared" si="59"/>
        <v>-3.9990534771276641E-2</v>
      </c>
      <c r="J603" s="128">
        <f t="shared" si="60"/>
        <v>87.874346941473931</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1.7615384615384616E-2</v>
      </c>
      <c r="F604" s="128">
        <f t="shared" si="56"/>
        <v>4.351</v>
      </c>
      <c r="G604" s="122">
        <f t="shared" si="57"/>
        <v>1.7664953333449491E-2</v>
      </c>
      <c r="H604" s="128">
        <f t="shared" si="58"/>
        <v>6083.0680000000002</v>
      </c>
      <c r="I604" s="122">
        <f t="shared" si="59"/>
        <v>0.21861823502631036</v>
      </c>
      <c r="J604" s="128">
        <f t="shared" si="60"/>
        <v>99.719395137200763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1.4271255060728748E-2</v>
      </c>
      <c r="F605" s="128">
        <f t="shared" si="56"/>
        <v>3.5250000000000008</v>
      </c>
      <c r="G605" s="122">
        <f t="shared" si="57"/>
        <v>2.6396654063503677E-2</v>
      </c>
      <c r="H605" s="128">
        <f t="shared" si="58"/>
        <v>9089.8989999999994</v>
      </c>
      <c r="I605" s="122">
        <f t="shared" si="59"/>
        <v>-0.46642057072352966</v>
      </c>
      <c r="J605" s="128">
        <f t="shared" si="60"/>
        <v>54.06463647398536</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1.3647773279352227E-2</v>
      </c>
      <c r="F606" s="128">
        <f t="shared" si="56"/>
        <v>3.371</v>
      </c>
      <c r="G606" s="122">
        <f t="shared" si="57"/>
        <v>1.9460886635420116E-2</v>
      </c>
      <c r="H606" s="128">
        <f t="shared" si="58"/>
        <v>6701.5119999999997</v>
      </c>
      <c r="I606" s="122">
        <f t="shared" si="59"/>
        <v>-0.54187287505957038</v>
      </c>
      <c r="J606" s="128">
        <f t="shared" si="60"/>
        <v>70.129247115146171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1.5935222672064778E-2</v>
      </c>
      <c r="F607" s="128">
        <f t="shared" si="56"/>
        <v>3.9360000000000004</v>
      </c>
      <c r="G607" s="122">
        <f t="shared" si="57"/>
        <v>3.0477613413947117E-2</v>
      </c>
      <c r="H607" s="128">
        <f t="shared" si="58"/>
        <v>10495.210000000001</v>
      </c>
      <c r="I607" s="122">
        <f t="shared" si="59"/>
        <v>-0.50499842089724611</v>
      </c>
      <c r="J607" s="128">
        <f t="shared" si="60"/>
        <v>52.285008198091155</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2.0255060728744945E-2</v>
      </c>
      <c r="F608" s="128">
        <f t="shared" si="56"/>
        <v>5.003000000000001</v>
      </c>
      <c r="G608" s="122">
        <f t="shared" si="57"/>
        <v>2.5510041875025407E-2</v>
      </c>
      <c r="H608" s="128">
        <f t="shared" si="58"/>
        <v>8784.5869999999995</v>
      </c>
      <c r="I608" s="122">
        <f t="shared" si="59"/>
        <v>-0.53612430266215194</v>
      </c>
      <c r="J608" s="128">
        <f t="shared" si="60"/>
        <v>79.400342923681592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2.4190283400809722E-2</v>
      </c>
      <c r="F609" s="128">
        <f t="shared" si="56"/>
        <v>5.9750000000000014</v>
      </c>
      <c r="G609" s="122">
        <f t="shared" si="57"/>
        <v>2.279926994581221E-2</v>
      </c>
      <c r="H609" s="128">
        <f t="shared" si="58"/>
        <v>7851.1110000000008</v>
      </c>
      <c r="I609" s="122">
        <f t="shared" si="59"/>
        <v>-0.32825188321987669</v>
      </c>
      <c r="J609" s="128">
        <f t="shared" si="60"/>
        <v>106.10113156387717</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1.2182186234817812E-2</v>
      </c>
      <c r="F610" s="128">
        <f t="shared" si="56"/>
        <v>3.0089999999999995</v>
      </c>
      <c r="G610" s="122">
        <f t="shared" si="57"/>
        <v>1.1911542638765473E-2</v>
      </c>
      <c r="H610" s="128">
        <f t="shared" si="58"/>
        <v>4101.8350000000009</v>
      </c>
      <c r="I610" s="122">
        <f t="shared" si="59"/>
        <v>-0.35914842129020763</v>
      </c>
      <c r="J610" s="128">
        <f t="shared" si="60"/>
        <v>102.27211205349292</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7.3769230769230781E-2</v>
      </c>
      <c r="F611" s="128">
        <f t="shared" si="56"/>
        <v>18.221000000000004</v>
      </c>
      <c r="G611" s="122">
        <f t="shared" si="57"/>
        <v>7.957349328315301E-2</v>
      </c>
      <c r="H611" s="128">
        <f t="shared" si="58"/>
        <v>27401.769000000004</v>
      </c>
      <c r="I611" s="122">
        <f t="shared" si="59"/>
        <v>-0.57204879311830392</v>
      </c>
      <c r="J611" s="128">
        <f t="shared" si="60"/>
        <v>92.705783955885366</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2.3967611336032389E-2</v>
      </c>
      <c r="F612" s="128">
        <f t="shared" si="56"/>
        <v>5.92</v>
      </c>
      <c r="G612" s="122">
        <f t="shared" si="57"/>
        <v>2.3498257627236774E-2</v>
      </c>
      <c r="H612" s="128">
        <f t="shared" si="58"/>
        <v>8091.813000000001</v>
      </c>
      <c r="I612" s="122">
        <f t="shared" si="59"/>
        <v>-0.40635932263443159</v>
      </c>
      <c r="J612" s="128">
        <f t="shared" si="60"/>
        <v>101.9973979187784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3.6570850202429145E-2</v>
      </c>
      <c r="F613" s="128">
        <f t="shared" si="56"/>
        <v>9.0329999999999995</v>
      </c>
      <c r="G613" s="122">
        <f t="shared" si="57"/>
        <v>4.1766362332224027E-2</v>
      </c>
      <c r="H613" s="128">
        <f t="shared" si="58"/>
        <v>14382.581000000002</v>
      </c>
      <c r="I613" s="122">
        <f t="shared" si="59"/>
        <v>-0.54763977266711472</v>
      </c>
      <c r="J613" s="128">
        <f t="shared" si="60"/>
        <v>87.5605347469143</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2.4975708502024293E-2</v>
      </c>
      <c r="F614" s="128">
        <f t="shared" si="56"/>
        <v>6.1690000000000005</v>
      </c>
      <c r="G614" s="122">
        <f t="shared" si="57"/>
        <v>2.7651075334390374E-2</v>
      </c>
      <c r="H614" s="128">
        <f t="shared" si="58"/>
        <v>9521.8690000000006</v>
      </c>
      <c r="I614" s="122">
        <f t="shared" si="59"/>
        <v>-0.52276440909138377</v>
      </c>
      <c r="J614" s="128">
        <f t="shared" si="60"/>
        <v>90.32454687561949</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2.7485829959514166E-2</v>
      </c>
      <c r="F615" s="128">
        <f t="shared" si="56"/>
        <v>6.7889999999999988</v>
      </c>
      <c r="G615" s="122">
        <f t="shared" si="57"/>
        <v>2.9886298561380892E-2</v>
      </c>
      <c r="H615" s="128">
        <f t="shared" si="58"/>
        <v>10291.586000000001</v>
      </c>
      <c r="I615" s="122">
        <f t="shared" si="59"/>
        <v>-0.48130217630886057</v>
      </c>
      <c r="J615" s="128">
        <f t="shared" si="60"/>
        <v>91.967996314643614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2.3627530364372467E-2</v>
      </c>
      <c r="F616" s="128">
        <f t="shared" si="56"/>
        <v>5.8359999999999994</v>
      </c>
      <c r="G616" s="122">
        <f t="shared" si="57"/>
        <v>2.6913104966343169E-2</v>
      </c>
      <c r="H616" s="128">
        <f t="shared" si="58"/>
        <v>9267.7430000000004</v>
      </c>
      <c r="I616" s="122">
        <f t="shared" si="59"/>
        <v>-0.51181149141605897</v>
      </c>
      <c r="J616" s="128">
        <f t="shared" si="60"/>
        <v>87.791915477312799</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2.177327935222672E-2</v>
      </c>
      <c r="F617" s="128">
        <f t="shared" si="56"/>
        <v>5.3780000000000001</v>
      </c>
      <c r="G617" s="122">
        <f t="shared" si="57"/>
        <v>2.1564035103003278E-2</v>
      </c>
      <c r="H617" s="128">
        <f t="shared" si="58"/>
        <v>7425.7480000000032</v>
      </c>
      <c r="I617" s="122">
        <f t="shared" si="59"/>
        <v>-0.44452700171659282</v>
      </c>
      <c r="J617" s="128">
        <f t="shared" si="60"/>
        <v>100.97033903081665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2.191902834008097E-2</v>
      </c>
      <c r="F618" s="128">
        <f t="shared" si="56"/>
        <v>5.4139999999999997</v>
      </c>
      <c r="G618" s="122">
        <f t="shared" si="57"/>
        <v>2.2848436801235928E-2</v>
      </c>
      <c r="H618" s="128">
        <f t="shared" si="58"/>
        <v>7868.0420000000013</v>
      </c>
      <c r="I618" s="122">
        <f t="shared" si="59"/>
        <v>-0.47880476746135614</v>
      </c>
      <c r="J618" s="128">
        <f t="shared" si="60"/>
        <v>95.932288632084081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4.0955465587044527E-2</v>
      </c>
      <c r="F619" s="128">
        <f t="shared" si="56"/>
        <v>10.115999999999998</v>
      </c>
      <c r="G619" s="122">
        <f t="shared" si="57"/>
        <v>5.4830769141416782E-2</v>
      </c>
      <c r="H619" s="128">
        <f t="shared" si="58"/>
        <v>18881.414000000001</v>
      </c>
      <c r="I619" s="122">
        <f t="shared" si="59"/>
        <v>-0.48411631741612837</v>
      </c>
      <c r="J619" s="128">
        <f t="shared" si="60"/>
        <v>74.694311658138943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0.1579757085020243</v>
      </c>
      <c r="F620" s="128">
        <f t="shared" si="56"/>
        <v>39.020000000000003</v>
      </c>
      <c r="G620" s="122">
        <f t="shared" si="57"/>
        <v>0.14454765970298353</v>
      </c>
      <c r="H620" s="128">
        <f t="shared" si="58"/>
        <v>49776.143000000004</v>
      </c>
      <c r="I620" s="122">
        <f t="shared" si="59"/>
        <v>0.10492587089129618</v>
      </c>
      <c r="J620" s="128">
        <f t="shared" si="60"/>
        <v>109.28970335917766</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0.10489068825910933</v>
      </c>
      <c r="F621" s="128">
        <f t="shared" si="56"/>
        <v>25.908000000000005</v>
      </c>
      <c r="G621" s="122">
        <f t="shared" si="57"/>
        <v>9.439453708059635E-2</v>
      </c>
      <c r="H621" s="128">
        <f t="shared" si="58"/>
        <v>32505.513999999996</v>
      </c>
      <c r="I621" s="122">
        <f t="shared" si="59"/>
        <v>2.725739820503191E-3</v>
      </c>
      <c r="J621" s="128">
        <f t="shared" si="60"/>
        <v>111.11944769595206</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3.083400809716599E-2</v>
      </c>
      <c r="F622" s="128">
        <f t="shared" si="56"/>
        <v>7.6159999999999997</v>
      </c>
      <c r="G622" s="122">
        <f t="shared" si="57"/>
        <v>3.6928748569802362E-2</v>
      </c>
      <c r="H622" s="128">
        <f t="shared" si="58"/>
        <v>12716.710000000001</v>
      </c>
      <c r="I622" s="122">
        <f t="shared" si="59"/>
        <v>-0.52401616602671519</v>
      </c>
      <c r="J622" s="128">
        <f t="shared" si="60"/>
        <v>83.495946359741509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0.13760323886639678</v>
      </c>
      <c r="F623" s="128">
        <f t="shared" si="56"/>
        <v>33.988000000000007</v>
      </c>
      <c r="G623" s="122">
        <f t="shared" si="57"/>
        <v>0.13815567810243989</v>
      </c>
      <c r="H623" s="128">
        <f t="shared" si="58"/>
        <v>47575.012999999999</v>
      </c>
      <c r="I623" s="122">
        <f t="shared" si="59"/>
        <v>0.38474927720092894</v>
      </c>
      <c r="J623" s="128">
        <f t="shared" si="60"/>
        <v>99.600132804072302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0.11708097165991903</v>
      </c>
      <c r="F624" s="128">
        <f t="shared" si="56"/>
        <v>28.919</v>
      </c>
      <c r="G624" s="122">
        <f t="shared" si="57"/>
        <v>0.12578277838760824</v>
      </c>
      <c r="H624" s="128">
        <f t="shared" si="58"/>
        <v>43314.305999999997</v>
      </c>
      <c r="I624" s="122">
        <f t="shared" si="59"/>
        <v>-0.16278262242343688</v>
      </c>
      <c r="J624" s="128">
        <f t="shared" si="60"/>
        <v>93.081877472229152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4.3226720647773276E-2</v>
      </c>
      <c r="F625" s="128">
        <f t="shared" si="56"/>
        <v>10.677</v>
      </c>
      <c r="G625" s="122">
        <f t="shared" si="57"/>
        <v>4.2300579629339238E-2</v>
      </c>
      <c r="H625" s="128">
        <f t="shared" si="58"/>
        <v>14566.543000000001</v>
      </c>
      <c r="I625" s="122">
        <f t="shared" si="59"/>
        <v>0.22518831312511434</v>
      </c>
      <c r="J625" s="128">
        <f t="shared" si="60"/>
        <v>102.18942867107114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6.3894736842105254E-2</v>
      </c>
      <c r="F626" s="128">
        <f t="shared" si="56"/>
        <v>15.781999999999998</v>
      </c>
      <c r="G626" s="122">
        <f t="shared" si="57"/>
        <v>6.463494096260286E-2</v>
      </c>
      <c r="H626" s="128">
        <f t="shared" si="58"/>
        <v>22257.558999999997</v>
      </c>
      <c r="I626" s="122">
        <f t="shared" si="59"/>
        <v>0.31171633205974242</v>
      </c>
      <c r="J626" s="128">
        <f t="shared" si="60"/>
        <v>98.854792609889003</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0.22536437246963562</v>
      </c>
      <c r="F627" s="128">
        <f t="shared" si="56"/>
        <v>55.664999999999999</v>
      </c>
      <c r="G627" s="122">
        <f t="shared" si="57"/>
        <v>0.24879962132431946</v>
      </c>
      <c r="H627" s="128">
        <f t="shared" si="58"/>
        <v>85676.14</v>
      </c>
      <c r="I627" s="122">
        <f t="shared" si="59"/>
        <v>-5.4689019369995262E-2</v>
      </c>
      <c r="J627" s="128">
        <f t="shared" si="60"/>
        <v>90.580673423077627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2.9072874493927127E-2</v>
      </c>
      <c r="F628" s="128">
        <f t="shared" si="56"/>
        <v>7.181</v>
      </c>
      <c r="G628" s="122">
        <f t="shared" si="57"/>
        <v>3.8512791920036711E-2</v>
      </c>
      <c r="H628" s="128">
        <f t="shared" si="58"/>
        <v>13262.188000000002</v>
      </c>
      <c r="I628" s="122">
        <f t="shared" si="59"/>
        <v>-0.50426268128076135</v>
      </c>
      <c r="J628" s="128">
        <f t="shared" si="60"/>
        <v>75.488877966288499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0.28184615384615391</v>
      </c>
      <c r="F629" s="128">
        <f t="shared" si="56"/>
        <v>69.616000000000014</v>
      </c>
      <c r="G629" s="122">
        <f t="shared" si="57"/>
        <v>0.29666453806794085</v>
      </c>
      <c r="H629" s="128">
        <f t="shared" si="58"/>
        <v>102158.80699999997</v>
      </c>
      <c r="I629" s="122">
        <f t="shared" si="59"/>
        <v>0.21132692504032585</v>
      </c>
      <c r="J629" s="128">
        <f t="shared" si="60"/>
        <v>95.005003187002657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2.9647773279352231E-2</v>
      </c>
      <c r="F630" s="128">
        <f t="shared" si="56"/>
        <v>7.3230000000000013</v>
      </c>
      <c r="G630" s="122">
        <f t="shared" si="57"/>
        <v>3.0581069700718447E-2</v>
      </c>
      <c r="H630" s="128">
        <f t="shared" si="58"/>
        <v>10530.836000000003</v>
      </c>
      <c r="I630" s="122">
        <f t="shared" si="59"/>
        <v>5.9262556847504824E-2</v>
      </c>
      <c r="J630" s="128">
        <f t="shared" si="60"/>
        <v>96.948123690570924</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9.4153846153846157E-2</v>
      </c>
      <c r="F631" s="128">
        <f t="shared" si="56"/>
        <v>23.256</v>
      </c>
      <c r="G631" s="122">
        <f t="shared" si="57"/>
        <v>9.4037609116094309E-2</v>
      </c>
      <c r="H631" s="128">
        <f t="shared" si="58"/>
        <v>32382.603000000003</v>
      </c>
      <c r="I631" s="122">
        <f t="shared" si="59"/>
        <v>0.23777256260493818</v>
      </c>
      <c r="J631" s="128">
        <f t="shared" si="60"/>
        <v>100.12360696836555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0.22953846153846152</v>
      </c>
      <c r="F632" s="128">
        <f t="shared" si="56"/>
        <v>56.695999999999998</v>
      </c>
      <c r="G632" s="122">
        <f t="shared" si="57"/>
        <v>0.25842952392568203</v>
      </c>
      <c r="H632" s="128">
        <f t="shared" si="58"/>
        <v>88992.274000000019</v>
      </c>
      <c r="I632" s="122">
        <f t="shared" si="59"/>
        <v>-0.24732082691474291</v>
      </c>
      <c r="J632" s="128">
        <f t="shared" si="60"/>
        <v>88.820525631766102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3.1716599190283398E-2</v>
      </c>
      <c r="F633" s="128">
        <f t="shared" si="56"/>
        <v>7.8339999999999996</v>
      </c>
      <c r="G633" s="122">
        <f t="shared" si="57"/>
        <v>2.8205222471962318E-2</v>
      </c>
      <c r="H633" s="128">
        <f t="shared" si="58"/>
        <v>9712.6939999999995</v>
      </c>
      <c r="I633" s="122">
        <f t="shared" si="59"/>
        <v>0.42413758479542529</v>
      </c>
      <c r="J633" s="128">
        <f t="shared" si="60"/>
        <v>112.44938493859284</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0.15470850202429148</v>
      </c>
      <c r="F634" s="128">
        <f t="shared" si="56"/>
        <v>38.212999999999994</v>
      </c>
      <c r="G634" s="122">
        <f t="shared" si="57"/>
        <v>0.17748885171826995</v>
      </c>
      <c r="H634" s="128">
        <f t="shared" si="58"/>
        <v>61119.706000000006</v>
      </c>
      <c r="I634" s="122">
        <f t="shared" si="59"/>
        <v>-0.46289607927500526</v>
      </c>
      <c r="J634" s="128">
        <f t="shared" si="60"/>
        <v>87.165194053912771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0.27219028340080975</v>
      </c>
      <c r="F635" s="128">
        <f t="shared" si="56"/>
        <v>67.231000000000009</v>
      </c>
      <c r="G635" s="122">
        <f t="shared" si="57"/>
        <v>0.29673344600677209</v>
      </c>
      <c r="H635" s="128">
        <f t="shared" si="58"/>
        <v>102182.53600000002</v>
      </c>
      <c r="I635" s="122">
        <f t="shared" si="59"/>
        <v>-0.5114050439034189</v>
      </c>
      <c r="J635" s="128">
        <f t="shared" si="60"/>
        <v>91.728885659420328</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0.34108097165991902</v>
      </c>
      <c r="F636" s="128">
        <f t="shared" si="56"/>
        <v>84.247</v>
      </c>
      <c r="G636" s="122">
        <f t="shared" si="57"/>
        <v>0.3638983993402215</v>
      </c>
      <c r="H636" s="128">
        <f t="shared" si="58"/>
        <v>125311.325</v>
      </c>
      <c r="I636" s="122">
        <f t="shared" si="59"/>
        <v>-0.50392778524994131</v>
      </c>
      <c r="J636" s="128">
        <f t="shared" si="60"/>
        <v>93.729725736174601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0.23500809716599186</v>
      </c>
      <c r="F637" s="128">
        <f t="shared" si="56"/>
        <v>58.04699999999999</v>
      </c>
      <c r="G637" s="122">
        <f t="shared" si="57"/>
        <v>0.24315133959425944</v>
      </c>
      <c r="H637" s="128">
        <f t="shared" si="58"/>
        <v>83731.108999999997</v>
      </c>
      <c r="I637" s="122">
        <f t="shared" si="59"/>
        <v>0.27528763004950552</v>
      </c>
      <c r="J637" s="128">
        <f t="shared" si="60"/>
        <v>96.65095720144663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0.19097165991902834</v>
      </c>
      <c r="F638" s="128">
        <f t="shared" si="56"/>
        <v>47.17</v>
      </c>
      <c r="G638" s="122">
        <f t="shared" si="57"/>
        <v>0.20322513488869143</v>
      </c>
      <c r="H638" s="128">
        <f t="shared" si="58"/>
        <v>69982.201000000001</v>
      </c>
      <c r="I638" s="122">
        <f t="shared" si="59"/>
        <v>-0.35121962137437124</v>
      </c>
      <c r="J638" s="128">
        <f t="shared" si="60"/>
        <v>93.970492391910852</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0.39762753036437243</v>
      </c>
      <c r="F639" s="128">
        <f t="shared" si="56"/>
        <v>98.213999999999984</v>
      </c>
      <c r="G639" s="122">
        <f t="shared" si="57"/>
        <v>0.44714553168504878</v>
      </c>
      <c r="H639" s="128">
        <f t="shared" si="58"/>
        <v>153978.14100000003</v>
      </c>
      <c r="I639" s="122">
        <f t="shared" si="59"/>
        <v>-0.47038255929578926</v>
      </c>
      <c r="J639" s="128">
        <f t="shared" si="60"/>
        <v>88.925752845148679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0.29779352226720651</v>
      </c>
      <c r="F640" s="128">
        <f t="shared" si="56"/>
        <v>73.555000000000007</v>
      </c>
      <c r="G640" s="122">
        <f t="shared" si="57"/>
        <v>0.34093259630965445</v>
      </c>
      <c r="H640" s="128">
        <f t="shared" si="58"/>
        <v>117402.86699999998</v>
      </c>
      <c r="I640" s="122">
        <f t="shared" si="59"/>
        <v>-0.46480641385504196</v>
      </c>
      <c r="J640" s="128">
        <f t="shared" si="60"/>
        <v>87.346744045774201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0.3402388663967611</v>
      </c>
      <c r="F641" s="128">
        <f t="shared" si="56"/>
        <v>84.038999999999987</v>
      </c>
      <c r="G641" s="122">
        <f t="shared" si="57"/>
        <v>0.37776583962039506</v>
      </c>
      <c r="H641" s="128">
        <f t="shared" si="58"/>
        <v>130086.689</v>
      </c>
      <c r="I641" s="122">
        <f t="shared" si="59"/>
        <v>-0.46308182120763514</v>
      </c>
      <c r="J641" s="128">
        <f t="shared" si="60"/>
        <v>90.066075518807196</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8.0615384615384603E-2</v>
      </c>
      <c r="F642" s="128">
        <f t="shared" si="56"/>
        <v>19.911999999999995</v>
      </c>
      <c r="G642" s="122">
        <f t="shared" si="57"/>
        <v>6.8019883377183052E-2</v>
      </c>
      <c r="H642" s="128">
        <f t="shared" si="58"/>
        <v>23423.191000000003</v>
      </c>
      <c r="I642" s="122">
        <f t="shared" si="59"/>
        <v>0.17595164340830877</v>
      </c>
      <c r="J642" s="128">
        <f t="shared" si="60"/>
        <v>118.51738140795851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0.33865587044534423</v>
      </c>
      <c r="F643" s="128">
        <f t="shared" si="56"/>
        <v>83.648000000000025</v>
      </c>
      <c r="G643" s="122">
        <f t="shared" si="57"/>
        <v>0.344440849348643</v>
      </c>
      <c r="H643" s="128">
        <f t="shared" si="58"/>
        <v>118610.962</v>
      </c>
      <c r="I643" s="122">
        <f t="shared" si="59"/>
        <v>0.356076946234758</v>
      </c>
      <c r="J643" s="128">
        <f t="shared" si="60"/>
        <v>98.320472465957948</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2.1983805668016197E-2</v>
      </c>
      <c r="F644" s="128">
        <f t="shared" si="56"/>
        <v>5.4300000000000006</v>
      </c>
      <c r="G644" s="122">
        <f t="shared" si="57"/>
        <v>3.0921291214375739E-2</v>
      </c>
      <c r="H644" s="128">
        <f t="shared" si="58"/>
        <v>10647.994000000001</v>
      </c>
      <c r="I644" s="122">
        <f t="shared" si="59"/>
        <v>-0.25024966240011259</v>
      </c>
      <c r="J644" s="128">
        <f t="shared" si="60"/>
        <v>71.096014443910477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0.34027530364372471</v>
      </c>
      <c r="F645" s="128">
        <f t="shared" si="56"/>
        <v>84.048000000000002</v>
      </c>
      <c r="G645" s="122">
        <f t="shared" si="57"/>
        <v>0.37632926489293123</v>
      </c>
      <c r="H645" s="128">
        <f t="shared" si="58"/>
        <v>129591.993</v>
      </c>
      <c r="I645" s="122">
        <f t="shared" si="59"/>
        <v>-0.47341482476054936</v>
      </c>
      <c r="J645" s="128">
        <f t="shared" si="60"/>
        <v>90.419570144388274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0.16875303643724698</v>
      </c>
      <c r="F646" s="128">
        <f t="shared" si="56"/>
        <v>41.682000000000002</v>
      </c>
      <c r="G646" s="122">
        <f t="shared" si="57"/>
        <v>0.19701554196504795</v>
      </c>
      <c r="H646" s="128">
        <f t="shared" si="58"/>
        <v>67843.877999999982</v>
      </c>
      <c r="I646" s="122">
        <f t="shared" si="59"/>
        <v>-0.27295132713261056</v>
      </c>
      <c r="J646" s="128">
        <f t="shared" si="60"/>
        <v>85.654682241863469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4.2724696356275307E-2</v>
      </c>
      <c r="F647" s="128">
        <f t="shared" si="56"/>
        <v>10.553000000000001</v>
      </c>
      <c r="G647" s="122">
        <f t="shared" si="57"/>
        <v>5.1711184290767175E-2</v>
      </c>
      <c r="H647" s="128">
        <f t="shared" si="58"/>
        <v>17807.160000000003</v>
      </c>
      <c r="I647" s="122">
        <f t="shared" si="59"/>
        <v>-0.53910894678251742</v>
      </c>
      <c r="J647" s="128">
        <f t="shared" si="60"/>
        <v>82.621771174371716</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0.49414170040485833</v>
      </c>
      <c r="F648" s="128">
        <f t="shared" si="56"/>
        <v>122.05300000000001</v>
      </c>
      <c r="G648" s="122">
        <f t="shared" si="57"/>
        <v>0.47670287607664114</v>
      </c>
      <c r="H648" s="128">
        <f t="shared" si="58"/>
        <v>164156.44899999999</v>
      </c>
      <c r="I648" s="122">
        <f t="shared" si="59"/>
        <v>0.47843937564661393</v>
      </c>
      <c r="J648" s="128">
        <f t="shared" si="60"/>
        <v>103.65821672227828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0.33172874493927124</v>
      </c>
      <c r="F649" s="128">
        <f t="shared" ref="F649:F712" si="62">SUMPRODUCT($K$2:$AI$2,$K649:$AI649)</f>
        <v>81.936999999999998</v>
      </c>
      <c r="G649" s="122">
        <f t="shared" ref="G649:G712" si="63">SUMPRODUCT($K$3:$AI$3,$K649:$AI649)/$J$3</f>
        <v>0.362868195308371</v>
      </c>
      <c r="H649" s="128">
        <f t="shared" ref="H649:H712" si="64">SUMPRODUCT($K$3:$AI$3,$K649:$AI649)</f>
        <v>124956.56600000002</v>
      </c>
      <c r="I649" s="122">
        <f t="shared" ref="I649:I712" si="65">CORREL($K$4:$AI$4,$K649:$AI649)</f>
        <v>-0.4826140013396043</v>
      </c>
      <c r="J649" s="128">
        <f t="shared" si="60"/>
        <v>91.418523096895569</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0.41671255060728746</v>
      </c>
      <c r="F650" s="128">
        <f t="shared" si="62"/>
        <v>102.928</v>
      </c>
      <c r="G650" s="122">
        <f t="shared" si="63"/>
        <v>0.42127719117894752</v>
      </c>
      <c r="H650" s="128">
        <f t="shared" si="64"/>
        <v>145070.171</v>
      </c>
      <c r="I650" s="122">
        <f t="shared" si="65"/>
        <v>-0.22745058462245515</v>
      </c>
      <c r="J650" s="128">
        <f t="shared" ref="J650:J713" si="66">$E650/$G650*100</f>
        <v>98.916475739195391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0.5246032388663967</v>
      </c>
      <c r="F651" s="128">
        <f t="shared" si="62"/>
        <v>129.577</v>
      </c>
      <c r="G651" s="122">
        <f t="shared" si="63"/>
        <v>0.51115419418163666</v>
      </c>
      <c r="H651" s="128">
        <f t="shared" si="64"/>
        <v>176020.03600000005</v>
      </c>
      <c r="I651" s="122">
        <f t="shared" si="65"/>
        <v>0.35295301723377226</v>
      </c>
      <c r="J651" s="128">
        <f t="shared" si="66"/>
        <v>102.63111304530956</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0.15482591093117407</v>
      </c>
      <c r="F652" s="128">
        <f t="shared" si="62"/>
        <v>38.241999999999997</v>
      </c>
      <c r="G652" s="122">
        <f t="shared" si="63"/>
        <v>0.17487472339832386</v>
      </c>
      <c r="H652" s="128">
        <f t="shared" si="64"/>
        <v>60219.51</v>
      </c>
      <c r="I652" s="122">
        <f t="shared" si="65"/>
        <v>-0.52349688674677386</v>
      </c>
      <c r="J652" s="128">
        <f t="shared" si="66"/>
        <v>88.535328561187626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0.56799190283400802</v>
      </c>
      <c r="F653" s="128">
        <f t="shared" si="62"/>
        <v>140.29399999999998</v>
      </c>
      <c r="G653" s="122">
        <f t="shared" si="63"/>
        <v>0.58007843581389129</v>
      </c>
      <c r="H653" s="128">
        <f t="shared" si="64"/>
        <v>199754.65</v>
      </c>
      <c r="I653" s="122">
        <f t="shared" si="65"/>
        <v>0.27474358793931697</v>
      </c>
      <c r="J653" s="128">
        <f t="shared" si="66"/>
        <v>97.916396777803854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3.8267206477732796E-2</v>
      </c>
      <c r="F654" s="128">
        <f t="shared" si="62"/>
        <v>9.452</v>
      </c>
      <c r="G654" s="122">
        <f t="shared" si="63"/>
        <v>4.3213400008131071E-2</v>
      </c>
      <c r="H654" s="128">
        <f t="shared" si="64"/>
        <v>14880.88</v>
      </c>
      <c r="I654" s="122">
        <f t="shared" si="65"/>
        <v>-0.48078270707122517</v>
      </c>
      <c r="J654" s="128">
        <f t="shared" si="66"/>
        <v>88.554028311894925</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7.9829959514170032E-2</v>
      </c>
      <c r="F655" s="128">
        <f t="shared" si="62"/>
        <v>19.717999999999996</v>
      </c>
      <c r="G655" s="122">
        <f t="shared" si="63"/>
        <v>0.10324389733939679</v>
      </c>
      <c r="H655" s="128">
        <f t="shared" si="64"/>
        <v>35552.862000000001</v>
      </c>
      <c r="I655" s="122">
        <f t="shared" si="65"/>
        <v>-0.57480834418663496</v>
      </c>
      <c r="J655" s="128">
        <f t="shared" si="66"/>
        <v>77.321722224164574</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7.7611336032388668E-3</v>
      </c>
      <c r="F656" s="128">
        <f t="shared" si="62"/>
        <v>1.917</v>
      </c>
      <c r="G656" s="122">
        <f t="shared" si="63"/>
        <v>1.116989005627864E-2</v>
      </c>
      <c r="H656" s="128">
        <f t="shared" si="64"/>
        <v>3846.4409999999998</v>
      </c>
      <c r="I656" s="122">
        <f t="shared" si="65"/>
        <v>-0.49354373378934313</v>
      </c>
      <c r="J656" s="128">
        <f t="shared" si="66"/>
        <v>69.482632005641833</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1.4477732793522269E-2</v>
      </c>
      <c r="F657" s="128">
        <f t="shared" si="62"/>
        <v>3.5760000000000005</v>
      </c>
      <c r="G657" s="122">
        <f t="shared" si="63"/>
        <v>1.8625680251366312E-2</v>
      </c>
      <c r="H657" s="128">
        <f t="shared" si="64"/>
        <v>6413.902000000001</v>
      </c>
      <c r="I657" s="122">
        <f t="shared" si="65"/>
        <v>-0.52363907173262436</v>
      </c>
      <c r="J657" s="128">
        <f t="shared" si="66"/>
        <v>77.729954547352634</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0.31860323886639674</v>
      </c>
      <c r="F658" s="128">
        <f t="shared" si="62"/>
        <v>78.694999999999993</v>
      </c>
      <c r="G658" s="122">
        <f t="shared" si="63"/>
        <v>0.3605021024631343</v>
      </c>
      <c r="H658" s="128">
        <f t="shared" si="64"/>
        <v>124141.783</v>
      </c>
      <c r="I658" s="122">
        <f t="shared" si="65"/>
        <v>-0.41385829544679759</v>
      </c>
      <c r="J658" s="128">
        <f t="shared" si="66"/>
        <v>88.377636826397648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0.19900809716599188</v>
      </c>
      <c r="F659" s="128">
        <f t="shared" si="62"/>
        <v>49.154999999999994</v>
      </c>
      <c r="G659" s="122">
        <f t="shared" si="63"/>
        <v>0.22225113689822798</v>
      </c>
      <c r="H659" s="128">
        <f t="shared" si="64"/>
        <v>76533.956999999995</v>
      </c>
      <c r="I659" s="122">
        <f t="shared" si="65"/>
        <v>-0.53706408230752534</v>
      </c>
      <c r="J659" s="128">
        <f t="shared" si="66"/>
        <v>89.541992874988338</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5.5882591093117412E-2</v>
      </c>
      <c r="F660" s="128">
        <f t="shared" si="62"/>
        <v>13.803000000000001</v>
      </c>
      <c r="G660" s="122">
        <f t="shared" si="63"/>
        <v>7.474026449218546E-2</v>
      </c>
      <c r="H660" s="128">
        <f t="shared" si="64"/>
        <v>25737.407999999999</v>
      </c>
      <c r="I660" s="122">
        <f t="shared" si="65"/>
        <v>-0.5083035110043963</v>
      </c>
      <c r="J660" s="128">
        <f t="shared" si="66"/>
        <v>74.769057177955617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0.20101619433198376</v>
      </c>
      <c r="F661" s="128">
        <f t="shared" si="62"/>
        <v>49.650999999999989</v>
      </c>
      <c r="G661" s="122">
        <f t="shared" si="63"/>
        <v>0.22761341975502242</v>
      </c>
      <c r="H661" s="128">
        <f t="shared" si="64"/>
        <v>78380.502000000008</v>
      </c>
      <c r="I661" s="122">
        <f t="shared" si="65"/>
        <v>-0.36217438933607271</v>
      </c>
      <c r="J661" s="128">
        <f t="shared" si="66"/>
        <v>88.31473757054178</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2.4692307692307694E-2</v>
      </c>
      <c r="F662" s="128">
        <f t="shared" si="62"/>
        <v>6.0990000000000002</v>
      </c>
      <c r="G662" s="122">
        <f t="shared" si="63"/>
        <v>3.0729604074829105E-2</v>
      </c>
      <c r="H662" s="128">
        <f t="shared" si="64"/>
        <v>10581.985000000001</v>
      </c>
      <c r="I662" s="122">
        <f t="shared" si="65"/>
        <v>-0.10736696119737094</v>
      </c>
      <c r="J662" s="128">
        <f t="shared" si="66"/>
        <v>80.353484646856828</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0.19761538461538464</v>
      </c>
      <c r="F663" s="128">
        <f t="shared" si="62"/>
        <v>48.811000000000007</v>
      </c>
      <c r="G663" s="122">
        <f t="shared" si="63"/>
        <v>0.20155373767997256</v>
      </c>
      <c r="H663" s="128">
        <f t="shared" si="64"/>
        <v>69406.641999999993</v>
      </c>
      <c r="I663" s="122">
        <f t="shared" si="65"/>
        <v>0.26122652255535567</v>
      </c>
      <c r="J663" s="128">
        <f t="shared" si="66"/>
        <v>98.046003457975445</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0.11773684210526315</v>
      </c>
      <c r="F664" s="128">
        <f t="shared" si="62"/>
        <v>29.081</v>
      </c>
      <c r="G664" s="122">
        <f t="shared" si="63"/>
        <v>0.14710246023034168</v>
      </c>
      <c r="H664" s="128">
        <f t="shared" si="64"/>
        <v>50655.909</v>
      </c>
      <c r="I664" s="122">
        <f t="shared" si="65"/>
        <v>-0.24036206907794117</v>
      </c>
      <c r="J664" s="128">
        <f t="shared" si="66"/>
        <v>80.037303197311502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0.15217408906882593</v>
      </c>
      <c r="F665" s="128">
        <f t="shared" si="62"/>
        <v>37.587000000000003</v>
      </c>
      <c r="G665" s="122">
        <f t="shared" si="63"/>
        <v>0.14447637632928526</v>
      </c>
      <c r="H665" s="128">
        <f t="shared" si="64"/>
        <v>49751.596000000012</v>
      </c>
      <c r="I665" s="122">
        <f t="shared" si="65"/>
        <v>-0.19773001385531555</v>
      </c>
      <c r="J665" s="128">
        <f t="shared" si="66"/>
        <v>105.32800789659642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0.45747773279352227</v>
      </c>
      <c r="F666" s="128">
        <f t="shared" si="62"/>
        <v>112.997</v>
      </c>
      <c r="G666" s="122">
        <f t="shared" si="63"/>
        <v>0.46453834672056404</v>
      </c>
      <c r="H666" s="128">
        <f t="shared" si="64"/>
        <v>159967.49599999998</v>
      </c>
      <c r="I666" s="122">
        <f t="shared" si="65"/>
        <v>8.4284576407417475E-2</v>
      </c>
      <c r="J666" s="128">
        <f t="shared" si="66"/>
        <v>98.48007942145432</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0.32934817813765177</v>
      </c>
      <c r="F667" s="128">
        <f t="shared" si="62"/>
        <v>81.34899999999999</v>
      </c>
      <c r="G667" s="122">
        <f t="shared" si="63"/>
        <v>0.3262824531446924</v>
      </c>
      <c r="H667" s="128">
        <f t="shared" si="64"/>
        <v>112357.97299999998</v>
      </c>
      <c r="I667" s="122">
        <f t="shared" si="65"/>
        <v>0.23104753293384439</v>
      </c>
      <c r="J667" s="128">
        <f t="shared" si="66"/>
        <v>100.93959235730028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0.5160445344129555</v>
      </c>
      <c r="F668" s="128">
        <f t="shared" si="62"/>
        <v>127.46300000000001</v>
      </c>
      <c r="G668" s="122">
        <f t="shared" si="63"/>
        <v>0.5211222797205235</v>
      </c>
      <c r="H668" s="128">
        <f t="shared" si="64"/>
        <v>179452.62600000002</v>
      </c>
      <c r="I668" s="122">
        <f t="shared" si="65"/>
        <v>-0.15294811636235051</v>
      </c>
      <c r="J668" s="128">
        <f t="shared" si="66"/>
        <v>99.025613468245652</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0.12059919028340081</v>
      </c>
      <c r="F669" s="128">
        <f t="shared" si="62"/>
        <v>29.788</v>
      </c>
      <c r="G669" s="122">
        <f t="shared" si="63"/>
        <v>0.11974645862735873</v>
      </c>
      <c r="H669" s="128">
        <f t="shared" si="64"/>
        <v>41235.650999999998</v>
      </c>
      <c r="I669" s="122">
        <f t="shared" si="65"/>
        <v>-0.10394997594723057</v>
      </c>
      <c r="J669" s="128">
        <f t="shared" si="66"/>
        <v>100.71211430034495</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9.5510121457489883E-2</v>
      </c>
      <c r="F670" s="128">
        <f t="shared" si="62"/>
        <v>23.591000000000001</v>
      </c>
      <c r="G670" s="122">
        <f t="shared" si="63"/>
        <v>9.0213469703041602E-2</v>
      </c>
      <c r="H670" s="128">
        <f t="shared" si="64"/>
        <v>31065.73</v>
      </c>
      <c r="I670" s="122">
        <f t="shared" si="65"/>
        <v>-0.26480262639605212</v>
      </c>
      <c r="J670" s="128">
        <f t="shared" si="66"/>
        <v>105.87124270010169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0.23799190283400809</v>
      </c>
      <c r="F671" s="128">
        <f t="shared" si="62"/>
        <v>58.783999999999999</v>
      </c>
      <c r="G671" s="122">
        <f t="shared" si="63"/>
        <v>0.23795315340430598</v>
      </c>
      <c r="H671" s="128">
        <f t="shared" si="64"/>
        <v>81941.072</v>
      </c>
      <c r="I671" s="122">
        <f t="shared" si="65"/>
        <v>-9.2667495715515191E-2</v>
      </c>
      <c r="J671" s="128">
        <f t="shared" si="66"/>
        <v>100.01628447833018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0.18007287449392712</v>
      </c>
      <c r="F672" s="128">
        <f t="shared" si="62"/>
        <v>44.477999999999994</v>
      </c>
      <c r="G672" s="122">
        <f t="shared" si="63"/>
        <v>0.1668264800004646</v>
      </c>
      <c r="H672" s="128">
        <f t="shared" si="64"/>
        <v>57448.032999999989</v>
      </c>
      <c r="I672" s="122">
        <f t="shared" si="65"/>
        <v>-8.4630055980203345E-2</v>
      </c>
      <c r="J672" s="128">
        <f t="shared" si="66"/>
        <v>107.94022297504907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0.42434008097165998</v>
      </c>
      <c r="F673" s="128">
        <f t="shared" si="62"/>
        <v>104.81200000000001</v>
      </c>
      <c r="G673" s="122">
        <f t="shared" si="63"/>
        <v>0.42451987756927384</v>
      </c>
      <c r="H673" s="128">
        <f t="shared" si="64"/>
        <v>146186.81599999999</v>
      </c>
      <c r="I673" s="122">
        <f t="shared" si="65"/>
        <v>-2.3668724489036758E-2</v>
      </c>
      <c r="J673" s="128">
        <f t="shared" si="66"/>
        <v>99.957647072112778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0.29799999999999999</v>
      </c>
      <c r="F674" s="128">
        <f t="shared" si="62"/>
        <v>73.605999999999995</v>
      </c>
      <c r="G674" s="122">
        <f t="shared" si="63"/>
        <v>0.29969067946729855</v>
      </c>
      <c r="H674" s="128">
        <f t="shared" si="64"/>
        <v>103200.88299999999</v>
      </c>
      <c r="I674" s="122">
        <f t="shared" si="65"/>
        <v>-0.15893076067479978</v>
      </c>
      <c r="J674" s="128">
        <f t="shared" si="66"/>
        <v>99.435858509078841</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0.5015910931174089</v>
      </c>
      <c r="F675" s="128">
        <f t="shared" si="62"/>
        <v>123.893</v>
      </c>
      <c r="G675" s="122">
        <f t="shared" si="63"/>
        <v>0.49694785949506043</v>
      </c>
      <c r="H675" s="128">
        <f t="shared" si="64"/>
        <v>171127.97100000002</v>
      </c>
      <c r="I675" s="122">
        <f t="shared" si="65"/>
        <v>0.10218113459320777</v>
      </c>
      <c r="J675" s="128">
        <f t="shared" si="66"/>
        <v>100.93435026102465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9.0295546558704448E-2</v>
      </c>
      <c r="F676" s="128">
        <f t="shared" si="62"/>
        <v>22.302999999999997</v>
      </c>
      <c r="G676" s="122">
        <f t="shared" si="63"/>
        <v>8.8270308806532749E-2</v>
      </c>
      <c r="H676" s="128">
        <f t="shared" si="64"/>
        <v>30396.587000000003</v>
      </c>
      <c r="I676" s="122">
        <f t="shared" si="65"/>
        <v>-2.191940030816843E-2</v>
      </c>
      <c r="J676" s="128">
        <f t="shared" si="66"/>
        <v>102.29435897478338</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0.11219028340080972</v>
      </c>
      <c r="F677" s="128">
        <f t="shared" si="62"/>
        <v>27.711000000000002</v>
      </c>
      <c r="G677" s="122">
        <f t="shared" si="63"/>
        <v>0.10484807090295564</v>
      </c>
      <c r="H677" s="128">
        <f t="shared" si="64"/>
        <v>36105.271999999997</v>
      </c>
      <c r="I677" s="122">
        <f t="shared" si="65"/>
        <v>-0.17984579781689181</v>
      </c>
      <c r="J677" s="128">
        <f t="shared" si="66"/>
        <v>107.00271586746678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0.315</v>
      </c>
      <c r="F678" s="128">
        <f t="shared" si="62"/>
        <v>77.805000000000007</v>
      </c>
      <c r="G678" s="122">
        <f t="shared" si="63"/>
        <v>0.30810866017342414</v>
      </c>
      <c r="H678" s="128">
        <f t="shared" si="64"/>
        <v>106099.68199999999</v>
      </c>
      <c r="I678" s="122">
        <f t="shared" si="65"/>
        <v>0.25104099340817382</v>
      </c>
      <c r="J678" s="128">
        <f t="shared" si="66"/>
        <v>102.23665891854417</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0.14491093117408907</v>
      </c>
      <c r="F679" s="128">
        <f t="shared" si="62"/>
        <v>35.792999999999999</v>
      </c>
      <c r="G679" s="122">
        <f t="shared" si="63"/>
        <v>0.13878995986734738</v>
      </c>
      <c r="H679" s="128">
        <f t="shared" si="64"/>
        <v>47793.433000000005</v>
      </c>
      <c r="I679" s="122">
        <f t="shared" si="65"/>
        <v>-0.12394500518522912</v>
      </c>
      <c r="J679" s="128">
        <f t="shared" si="66"/>
        <v>104.41024070659866</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0.23381376518218627</v>
      </c>
      <c r="F680" s="128">
        <f t="shared" si="62"/>
        <v>57.75200000000001</v>
      </c>
      <c r="G680" s="122">
        <f t="shared" si="63"/>
        <v>0.23123159618768843</v>
      </c>
      <c r="H680" s="128">
        <f t="shared" si="64"/>
        <v>79626.450000000012</v>
      </c>
      <c r="I680" s="122">
        <f t="shared" si="65"/>
        <v>-0.16655349499648087</v>
      </c>
      <c r="J680" s="128">
        <f t="shared" si="66"/>
        <v>101.11670249095279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0.2491821862348178</v>
      </c>
      <c r="F681" s="128">
        <f t="shared" si="62"/>
        <v>61.547999999999995</v>
      </c>
      <c r="G681" s="122">
        <f t="shared" si="63"/>
        <v>0.2437573745927204</v>
      </c>
      <c r="H681" s="128">
        <f t="shared" si="64"/>
        <v>83939.802000000011</v>
      </c>
      <c r="I681" s="122">
        <f t="shared" si="65"/>
        <v>0.30200882686752112</v>
      </c>
      <c r="J681" s="128">
        <f t="shared" si="66"/>
        <v>102.22549641878996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0.501246963562753</v>
      </c>
      <c r="F682" s="128">
        <f t="shared" si="62"/>
        <v>123.80799999999999</v>
      </c>
      <c r="G682" s="122">
        <f t="shared" si="63"/>
        <v>0.4896248729519862</v>
      </c>
      <c r="H682" s="128">
        <f t="shared" si="64"/>
        <v>168606.24200000006</v>
      </c>
      <c r="I682" s="122">
        <f t="shared" si="65"/>
        <v>0.40968466860613278</v>
      </c>
      <c r="J682" s="128">
        <f t="shared" si="66"/>
        <v>102.37367242817881</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0.15475303643724697</v>
      </c>
      <c r="F683" s="128">
        <f t="shared" si="62"/>
        <v>38.224000000000004</v>
      </c>
      <c r="G683" s="122">
        <f t="shared" si="63"/>
        <v>0.15259199437794388</v>
      </c>
      <c r="H683" s="128">
        <f t="shared" si="64"/>
        <v>52546.273999999998</v>
      </c>
      <c r="I683" s="122">
        <f t="shared" si="65"/>
        <v>6.7935574142446359E-2</v>
      </c>
      <c r="J683" s="128">
        <f t="shared" si="66"/>
        <v>101.41622243559551</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0.10346153846153847</v>
      </c>
      <c r="F684" s="128">
        <f t="shared" si="62"/>
        <v>25.555</v>
      </c>
      <c r="G684" s="122">
        <f t="shared" si="63"/>
        <v>0.10023453789370364</v>
      </c>
      <c r="H684" s="128">
        <f t="shared" si="64"/>
        <v>34516.564999999995</v>
      </c>
      <c r="I684" s="122">
        <f t="shared" si="65"/>
        <v>-0.15635163587951192</v>
      </c>
      <c r="J684" s="128">
        <f t="shared" si="66"/>
        <v>103.21944973822994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0.31170445344129555</v>
      </c>
      <c r="F685" s="128">
        <f t="shared" si="62"/>
        <v>76.991</v>
      </c>
      <c r="G685" s="122">
        <f t="shared" si="63"/>
        <v>0.3094652309515098</v>
      </c>
      <c r="H685" s="128">
        <f t="shared" si="64"/>
        <v>106566.82800000001</v>
      </c>
      <c r="I685" s="122">
        <f t="shared" si="65"/>
        <v>0.35210611124433078</v>
      </c>
      <c r="J685" s="128">
        <f t="shared" si="66"/>
        <v>100.72357805201599</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0.13600000000000004</v>
      </c>
      <c r="F686" s="128">
        <f t="shared" si="62"/>
        <v>33.592000000000006</v>
      </c>
      <c r="G686" s="122">
        <f t="shared" si="63"/>
        <v>0.12876834282926489</v>
      </c>
      <c r="H686" s="128">
        <f t="shared" si="64"/>
        <v>44342.409</v>
      </c>
      <c r="I686" s="122">
        <f t="shared" si="65"/>
        <v>-0.22227423867163199</v>
      </c>
      <c r="J686" s="128">
        <f t="shared" si="66"/>
        <v>105.61602099696481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0.21959109311740893</v>
      </c>
      <c r="F687" s="128">
        <f t="shared" si="62"/>
        <v>54.239000000000004</v>
      </c>
      <c r="G687" s="122">
        <f t="shared" si="63"/>
        <v>0.21698081647587686</v>
      </c>
      <c r="H687" s="128">
        <f t="shared" si="64"/>
        <v>74719.08</v>
      </c>
      <c r="I687" s="122">
        <f t="shared" si="65"/>
        <v>-0.23428887043177918</v>
      </c>
      <c r="J687" s="128">
        <f t="shared" si="66"/>
        <v>101.20299881064476</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0.17953846153846154</v>
      </c>
      <c r="F688" s="128">
        <f t="shared" si="62"/>
        <v>44.345999999999997</v>
      </c>
      <c r="G688" s="122">
        <f t="shared" si="63"/>
        <v>0.1764788475946544</v>
      </c>
      <c r="H688" s="128">
        <f t="shared" si="64"/>
        <v>60771.903000000006</v>
      </c>
      <c r="I688" s="122">
        <f t="shared" si="65"/>
        <v>-0.13058041933899459</v>
      </c>
      <c r="J688" s="128">
        <f t="shared" si="66"/>
        <v>101.73370009239555</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0.68085829959514177</v>
      </c>
      <c r="F689" s="128">
        <f t="shared" si="62"/>
        <v>168.17200000000003</v>
      </c>
      <c r="G689" s="122">
        <f t="shared" si="63"/>
        <v>0.67503632556815862</v>
      </c>
      <c r="H689" s="128">
        <f t="shared" si="64"/>
        <v>232454.15899999999</v>
      </c>
      <c r="I689" s="122">
        <f t="shared" si="65"/>
        <v>0.38023153645515861</v>
      </c>
      <c r="J689" s="128">
        <f t="shared" si="66"/>
        <v>100.86246825636871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8.8744939271255027E-2</v>
      </c>
      <c r="F690" s="128">
        <f t="shared" si="62"/>
        <v>21.919999999999991</v>
      </c>
      <c r="G690" s="122">
        <f t="shared" si="63"/>
        <v>8.4239198740845303E-2</v>
      </c>
      <c r="H690" s="128">
        <f t="shared" si="64"/>
        <v>29008.442000000006</v>
      </c>
      <c r="I690" s="122">
        <f t="shared" si="65"/>
        <v>-0.20250406476849803</v>
      </c>
      <c r="J690" s="128">
        <f t="shared" si="66"/>
        <v>105.34874571192357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7.4032388663967622E-2</v>
      </c>
      <c r="F691" s="128">
        <f t="shared" si="62"/>
        <v>18.286000000000001</v>
      </c>
      <c r="G691" s="122">
        <f t="shared" si="63"/>
        <v>6.3149452023765984E-2</v>
      </c>
      <c r="H691" s="128">
        <f t="shared" si="64"/>
        <v>21746.019000000008</v>
      </c>
      <c r="I691" s="122">
        <f t="shared" si="65"/>
        <v>-9.9381279721537374E-2</v>
      </c>
      <c r="J691" s="128">
        <f t="shared" si="66"/>
        <v>117.23362007338703</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0.38661133603238867</v>
      </c>
      <c r="F692" s="128">
        <f t="shared" si="62"/>
        <v>95.493000000000009</v>
      </c>
      <c r="G692" s="122">
        <f t="shared" si="63"/>
        <v>0.38446753088355723</v>
      </c>
      <c r="H692" s="128">
        <f t="shared" si="64"/>
        <v>132394.47</v>
      </c>
      <c r="I692" s="122">
        <f t="shared" si="65"/>
        <v>0.32178505735884433</v>
      </c>
      <c r="J692" s="128">
        <f t="shared" si="66"/>
        <v>100.55760369254192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0.12357085020242912</v>
      </c>
      <c r="F693" s="128">
        <f t="shared" si="62"/>
        <v>30.521999999999995</v>
      </c>
      <c r="G693" s="122">
        <f t="shared" si="63"/>
        <v>0.12276038308969156</v>
      </c>
      <c r="H693" s="128">
        <f t="shared" si="64"/>
        <v>42273.520000000004</v>
      </c>
      <c r="I693" s="122">
        <f t="shared" si="65"/>
        <v>-0.28866813677442327</v>
      </c>
      <c r="J693" s="128">
        <f t="shared" si="66"/>
        <v>100.66020249557661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0.40334008097165991</v>
      </c>
      <c r="F694" s="128">
        <f t="shared" si="62"/>
        <v>99.625</v>
      </c>
      <c r="G694" s="122">
        <f t="shared" si="63"/>
        <v>0.39870904407622304</v>
      </c>
      <c r="H694" s="128">
        <f t="shared" si="64"/>
        <v>137298.649</v>
      </c>
      <c r="I694" s="122">
        <f t="shared" si="65"/>
        <v>0.26932395191018316</v>
      </c>
      <c r="J694" s="128">
        <f t="shared" si="66"/>
        <v>101.16150786249823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0.31148582995951413</v>
      </c>
      <c r="F695" s="128">
        <f t="shared" si="62"/>
        <v>76.936999999999983</v>
      </c>
      <c r="G695" s="122">
        <f t="shared" si="63"/>
        <v>0.31337709592923646</v>
      </c>
      <c r="H695" s="128">
        <f t="shared" si="64"/>
        <v>107913.91</v>
      </c>
      <c r="I695" s="122">
        <f t="shared" si="65"/>
        <v>-0.17970646616581606</v>
      </c>
      <c r="J695" s="128">
        <f t="shared" si="66"/>
        <v>99.396488768869887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0.34512550607287446</v>
      </c>
      <c r="F696" s="128">
        <f t="shared" si="62"/>
        <v>85.245999999999995</v>
      </c>
      <c r="G696" s="122">
        <f t="shared" si="63"/>
        <v>0.33114991084859363</v>
      </c>
      <c r="H696" s="128">
        <f t="shared" si="64"/>
        <v>114034.12100000001</v>
      </c>
      <c r="I696" s="122">
        <f t="shared" si="65"/>
        <v>0.39711294180492213</v>
      </c>
      <c r="J696" s="128">
        <f t="shared" si="66"/>
        <v>104.22032281043573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0.12798380566801618</v>
      </c>
      <c r="F697" s="128">
        <f t="shared" si="62"/>
        <v>31.611999999999995</v>
      </c>
      <c r="G697" s="122">
        <f t="shared" si="63"/>
        <v>0.12527643034284089</v>
      </c>
      <c r="H697" s="128">
        <f t="shared" si="64"/>
        <v>43139.941000000006</v>
      </c>
      <c r="I697" s="122">
        <f t="shared" si="65"/>
        <v>3.9424232757914235E-2</v>
      </c>
      <c r="J697" s="128">
        <f t="shared" si="66"/>
        <v>102.16112106464566</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8.6995951417004044E-2</v>
      </c>
      <c r="F698" s="128">
        <f t="shared" si="62"/>
        <v>21.488</v>
      </c>
      <c r="G698" s="122">
        <f t="shared" si="63"/>
        <v>8.9382799296081422E-2</v>
      </c>
      <c r="H698" s="128">
        <f t="shared" si="64"/>
        <v>30779.682000000004</v>
      </c>
      <c r="I698" s="122">
        <f t="shared" si="65"/>
        <v>-0.32943906040217402</v>
      </c>
      <c r="J698" s="128">
        <f t="shared" si="66"/>
        <v>97.329634003550368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0.21929149797570846</v>
      </c>
      <c r="F699" s="128">
        <f t="shared" si="62"/>
        <v>54.164999999999992</v>
      </c>
      <c r="G699" s="122">
        <f t="shared" si="63"/>
        <v>0.22186827661909983</v>
      </c>
      <c r="H699" s="128">
        <f t="shared" si="64"/>
        <v>76402.11599999998</v>
      </c>
      <c r="I699" s="122">
        <f t="shared" si="65"/>
        <v>-0.10258323905224938</v>
      </c>
      <c r="J699" s="128">
        <f t="shared" si="66"/>
        <v>98.838599784224613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0.16852631578947369</v>
      </c>
      <c r="F700" s="128">
        <f t="shared" si="62"/>
        <v>41.626000000000005</v>
      </c>
      <c r="G700" s="122">
        <f t="shared" si="63"/>
        <v>0.16510659255774518</v>
      </c>
      <c r="H700" s="128">
        <f t="shared" si="64"/>
        <v>56855.776000000013</v>
      </c>
      <c r="I700" s="122">
        <f t="shared" si="65"/>
        <v>3.2305025273168288E-2</v>
      </c>
      <c r="J700" s="128">
        <f t="shared" si="66"/>
        <v>102.0712214931893</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0.38321457489878541</v>
      </c>
      <c r="F701" s="128">
        <f t="shared" si="62"/>
        <v>94.653999999999996</v>
      </c>
      <c r="G701" s="122">
        <f t="shared" si="63"/>
        <v>0.38221396337532448</v>
      </c>
      <c r="H701" s="128">
        <f t="shared" si="64"/>
        <v>131618.43599999999</v>
      </c>
      <c r="I701" s="122">
        <f t="shared" si="65"/>
        <v>3.6597516538458746E-2</v>
      </c>
      <c r="J701" s="128">
        <f t="shared" si="66"/>
        <v>100.2617935552706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0.27361943319838056</v>
      </c>
      <c r="F702" s="128">
        <f t="shared" si="62"/>
        <v>67.584000000000003</v>
      </c>
      <c r="G702" s="122">
        <f t="shared" si="63"/>
        <v>0.27676442829845682</v>
      </c>
      <c r="H702" s="128">
        <f t="shared" si="64"/>
        <v>95306.044999999998</v>
      </c>
      <c r="I702" s="122">
        <f t="shared" si="65"/>
        <v>-0.1354379574454932</v>
      </c>
      <c r="J702" s="128">
        <f t="shared" si="66"/>
        <v>98.863656316163301</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0.41668421052631588</v>
      </c>
      <c r="F703" s="128">
        <f t="shared" si="62"/>
        <v>102.92100000000002</v>
      </c>
      <c r="G703" s="122">
        <f t="shared" si="63"/>
        <v>0.4029699411658797</v>
      </c>
      <c r="H703" s="128">
        <f t="shared" si="64"/>
        <v>138765.92300000001</v>
      </c>
      <c r="I703" s="122">
        <f t="shared" si="65"/>
        <v>0.31161980229873115</v>
      </c>
      <c r="J703" s="128">
        <f t="shared" si="66"/>
        <v>103.40329835043225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0.12032793522267204</v>
      </c>
      <c r="F704" s="128">
        <f t="shared" si="62"/>
        <v>29.720999999999997</v>
      </c>
      <c r="G704" s="122">
        <f t="shared" si="63"/>
        <v>0.11949797594364003</v>
      </c>
      <c r="H704" s="128">
        <f t="shared" si="64"/>
        <v>41150.083999999995</v>
      </c>
      <c r="I704" s="122">
        <f t="shared" si="65"/>
        <v>-9.5603354096005039E-2</v>
      </c>
      <c r="J704" s="128">
        <f t="shared" si="66"/>
        <v>100.6945383572216</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0.11242510121457491</v>
      </c>
      <c r="F705" s="128">
        <f t="shared" si="62"/>
        <v>27.769000000000002</v>
      </c>
      <c r="G705" s="122">
        <f t="shared" si="63"/>
        <v>0.1051040312697832</v>
      </c>
      <c r="H705" s="128">
        <f t="shared" si="64"/>
        <v>36193.414000000004</v>
      </c>
      <c r="I705" s="122">
        <f t="shared" si="65"/>
        <v>0.19721080884333517</v>
      </c>
      <c r="J705" s="128">
        <f t="shared" si="66"/>
        <v>106.96554628432837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0.26072064777327941</v>
      </c>
      <c r="F706" s="128">
        <f t="shared" si="62"/>
        <v>64.39800000000001</v>
      </c>
      <c r="G706" s="122">
        <f t="shared" si="63"/>
        <v>0.26789842837976757</v>
      </c>
      <c r="H706" s="128">
        <f t="shared" si="64"/>
        <v>92252.967000000004</v>
      </c>
      <c r="I706" s="122">
        <f t="shared" si="65"/>
        <v>-1.0458059487543766E-2</v>
      </c>
      <c r="J706" s="128">
        <f t="shared" si="66"/>
        <v>97.320708206502403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0.14079352226720648</v>
      </c>
      <c r="F707" s="128">
        <f t="shared" si="62"/>
        <v>34.776000000000003</v>
      </c>
      <c r="G707" s="122">
        <f t="shared" si="63"/>
        <v>0.13624762892106471</v>
      </c>
      <c r="H707" s="128">
        <f t="shared" si="64"/>
        <v>46917.961000000003</v>
      </c>
      <c r="I707" s="122">
        <f t="shared" si="65"/>
        <v>-0.26188014247238606</v>
      </c>
      <c r="J707" s="128">
        <f t="shared" si="66"/>
        <v>103.33649354644949</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0.26986234817813765</v>
      </c>
      <c r="F708" s="128">
        <f t="shared" si="62"/>
        <v>66.655999999999992</v>
      </c>
      <c r="G708" s="122">
        <f t="shared" si="63"/>
        <v>0.25901523704981438</v>
      </c>
      <c r="H708" s="128">
        <f t="shared" si="64"/>
        <v>89193.968999999983</v>
      </c>
      <c r="I708" s="122">
        <f t="shared" si="65"/>
        <v>1.0740575458431496E-2</v>
      </c>
      <c r="J708" s="128">
        <f t="shared" si="66"/>
        <v>104.18782742354153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81.015999999999991</v>
      </c>
      <c r="G709" s="122">
        <f t="shared" si="63"/>
        <v>0.32799999999999996</v>
      </c>
      <c r="H709" s="128">
        <f t="shared" si="64"/>
        <v>112949.42399999998</v>
      </c>
      <c r="I709" s="122">
        <f t="shared" si="65"/>
        <v>0.19240681820830974</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0.27990688259109314</v>
      </c>
      <c r="F710" s="128">
        <f t="shared" si="62"/>
        <v>69.137</v>
      </c>
      <c r="G710" s="122">
        <f t="shared" si="63"/>
        <v>0.26271369621150081</v>
      </c>
      <c r="H710" s="128">
        <f t="shared" si="64"/>
        <v>90467.562999999995</v>
      </c>
      <c r="I710" s="122">
        <f t="shared" si="65"/>
        <v>0.20665231375986334</v>
      </c>
      <c r="J710" s="128">
        <f t="shared" si="66"/>
        <v>106.54445757017203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0.19318218623481781</v>
      </c>
      <c r="F711" s="128">
        <f t="shared" si="62"/>
        <v>47.716000000000001</v>
      </c>
      <c r="G711" s="122">
        <f t="shared" si="63"/>
        <v>0.17909578403870388</v>
      </c>
      <c r="H711" s="128">
        <f t="shared" si="64"/>
        <v>61673.065999999992</v>
      </c>
      <c r="I711" s="122">
        <f t="shared" si="65"/>
        <v>0.38105440766115822</v>
      </c>
      <c r="J711" s="128">
        <f t="shared" si="66"/>
        <v>107.86528966704753</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0.14172469635627527</v>
      </c>
      <c r="F712" s="128">
        <f t="shared" si="62"/>
        <v>35.005999999999993</v>
      </c>
      <c r="G712" s="122">
        <f t="shared" si="63"/>
        <v>0.13890601350919685</v>
      </c>
      <c r="H712" s="128">
        <f t="shared" si="64"/>
        <v>47833.397000000012</v>
      </c>
      <c r="I712" s="122">
        <f t="shared" si="65"/>
        <v>3.9225854447053683E-2</v>
      </c>
      <c r="J712" s="128">
        <f t="shared" si="66"/>
        <v>102.02920145490447</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0.25297570850202428</v>
      </c>
      <c r="F713" s="128">
        <f t="shared" ref="F713:F776" si="68">SUMPRODUCT($K$2:$AI$2,$K713:$AI713)</f>
        <v>62.484999999999992</v>
      </c>
      <c r="G713" s="122">
        <f t="shared" ref="G713:G776" si="69">SUMPRODUCT($K$3:$AI$3,$K713:$AI713)/$J$3</f>
        <v>0.26167490518588216</v>
      </c>
      <c r="H713" s="128">
        <f t="shared" ref="H713:H776" si="70">SUMPRODUCT($K$3:$AI$3,$K713:$AI713)</f>
        <v>90109.847000000009</v>
      </c>
      <c r="I713" s="122">
        <f t="shared" ref="I713:I776" si="71">CORREL($K$4:$AI$4,$K713:$AI713)</f>
        <v>-0.29376497377610267</v>
      </c>
      <c r="J713" s="128">
        <f t="shared" si="66"/>
        <v>96.675570904409668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0.14610526315789471</v>
      </c>
      <c r="F714" s="128">
        <f t="shared" si="68"/>
        <v>36.087999999999994</v>
      </c>
      <c r="G714" s="122">
        <f t="shared" si="69"/>
        <v>0.13033759343473947</v>
      </c>
      <c r="H714" s="128">
        <f t="shared" si="70"/>
        <v>44882.793000000012</v>
      </c>
      <c r="I714" s="122">
        <f t="shared" si="71"/>
        <v>-0.12725173684209937</v>
      </c>
      <c r="J714" s="128">
        <f t="shared" ref="J714:J777" si="72">$E714/$G714*100</f>
        <v>112.09756088603106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0.32548178137651818</v>
      </c>
      <c r="F715" s="128">
        <f t="shared" si="68"/>
        <v>80.393999999999991</v>
      </c>
      <c r="G715" s="122">
        <f t="shared" si="69"/>
        <v>0.32266527857636534</v>
      </c>
      <c r="H715" s="128">
        <f t="shared" si="70"/>
        <v>111112.37000000001</v>
      </c>
      <c r="I715" s="122">
        <f t="shared" si="71"/>
        <v>0.12526431580239461</v>
      </c>
      <c r="J715" s="128">
        <f t="shared" si="72"/>
        <v>100.87288685432148</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0.21202834008097163</v>
      </c>
      <c r="F716" s="128">
        <f t="shared" si="68"/>
        <v>52.370999999999995</v>
      </c>
      <c r="G716" s="122">
        <f t="shared" si="69"/>
        <v>0.20440495356576585</v>
      </c>
      <c r="H716" s="128">
        <f t="shared" si="70"/>
        <v>70388.481</v>
      </c>
      <c r="I716" s="122">
        <f t="shared" si="71"/>
        <v>-5.5284156966043795E-2</v>
      </c>
      <c r="J716" s="128">
        <f t="shared" si="72"/>
        <v>103.72955076783548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0.31648582995951424</v>
      </c>
      <c r="F717" s="128">
        <f t="shared" si="68"/>
        <v>78.172000000000011</v>
      </c>
      <c r="G717" s="122">
        <f t="shared" si="69"/>
        <v>0.29489868392777285</v>
      </c>
      <c r="H717" s="128">
        <f t="shared" si="70"/>
        <v>101550.72100000001</v>
      </c>
      <c r="I717" s="122">
        <f t="shared" si="71"/>
        <v>0.48784066086588856</v>
      </c>
      <c r="J717" s="128">
        <f t="shared" si="72"/>
        <v>107.32019069879217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9.106072874493927E-2</v>
      </c>
      <c r="F718" s="128">
        <f t="shared" si="68"/>
        <v>22.492000000000001</v>
      </c>
      <c r="G718" s="122">
        <f t="shared" si="69"/>
        <v>7.6902177385163098E-2</v>
      </c>
      <c r="H718" s="128">
        <f t="shared" si="70"/>
        <v>26481.879999999994</v>
      </c>
      <c r="I718" s="122">
        <f t="shared" si="71"/>
        <v>0.27638408738574632</v>
      </c>
      <c r="J718" s="128">
        <f t="shared" si="72"/>
        <v>118.41111895813215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9.0769230769230755E-2</v>
      </c>
      <c r="F719" s="128">
        <f t="shared" si="68"/>
        <v>22.419999999999998</v>
      </c>
      <c r="G719" s="122">
        <f t="shared" si="69"/>
        <v>8.5989235040277848E-2</v>
      </c>
      <c r="H719" s="128">
        <f t="shared" si="70"/>
        <v>29611.080999999998</v>
      </c>
      <c r="I719" s="122">
        <f t="shared" si="71"/>
        <v>7.0765008099074869E-3</v>
      </c>
      <c r="J719" s="128">
        <f t="shared" si="72"/>
        <v>105.55883038930854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0.32356275303643728</v>
      </c>
      <c r="F720" s="128">
        <f t="shared" si="68"/>
        <v>79.92</v>
      </c>
      <c r="G720" s="122">
        <f t="shared" si="69"/>
        <v>0.33239118301302711</v>
      </c>
      <c r="H720" s="128">
        <f t="shared" si="70"/>
        <v>114461.56299999999</v>
      </c>
      <c r="I720" s="122">
        <f t="shared" si="71"/>
        <v>-0.23609174077733514</v>
      </c>
      <c r="J720" s="128">
        <f t="shared" si="72"/>
        <v>97.343963851097755</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0.11509716599190284</v>
      </c>
      <c r="F721" s="128">
        <f t="shared" si="68"/>
        <v>28.429000000000002</v>
      </c>
      <c r="G721" s="122">
        <f t="shared" si="69"/>
        <v>0.10871947508116554</v>
      </c>
      <c r="H721" s="128">
        <f t="shared" si="70"/>
        <v>37438.421000000002</v>
      </c>
      <c r="I721" s="122">
        <f t="shared" si="71"/>
        <v>-7.9257878681655972E-2</v>
      </c>
      <c r="J721" s="128">
        <f t="shared" si="72"/>
        <v>105.86618994064861</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0.35001214574898781</v>
      </c>
      <c r="F722" s="128">
        <f t="shared" si="68"/>
        <v>86.452999999999989</v>
      </c>
      <c r="G722" s="122">
        <f t="shared" si="69"/>
        <v>0.34678180556281551</v>
      </c>
      <c r="H722" s="128">
        <f t="shared" si="70"/>
        <v>119417.08900000002</v>
      </c>
      <c r="I722" s="122">
        <f t="shared" si="71"/>
        <v>-8.0854222999778999E-2</v>
      </c>
      <c r="J722" s="128">
        <f t="shared" si="72"/>
        <v>100.93151951294837</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0.39319028340080975</v>
      </c>
      <c r="F723" s="128">
        <f t="shared" si="68"/>
        <v>97.118000000000009</v>
      </c>
      <c r="G723" s="122">
        <f t="shared" si="69"/>
        <v>0.40003551246086921</v>
      </c>
      <c r="H723" s="128">
        <f t="shared" si="70"/>
        <v>137755.429</v>
      </c>
      <c r="I723" s="122">
        <f t="shared" si="71"/>
        <v>-0.18661232147373596</v>
      </c>
      <c r="J723" s="128">
        <f t="shared" si="72"/>
        <v>98.288844653328354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0.21137651821862349</v>
      </c>
      <c r="F724" s="128">
        <f t="shared" si="68"/>
        <v>52.21</v>
      </c>
      <c r="G724" s="122">
        <f t="shared" si="69"/>
        <v>0.19531317117650818</v>
      </c>
      <c r="H724" s="128">
        <f t="shared" si="70"/>
        <v>67257.653000000006</v>
      </c>
      <c r="I724" s="122">
        <f t="shared" si="71"/>
        <v>0.11025366282397425</v>
      </c>
      <c r="J724" s="128">
        <f t="shared" si="72"/>
        <v>108.22440542302114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0.12031578947368422</v>
      </c>
      <c r="F725" s="128">
        <f t="shared" si="68"/>
        <v>29.718000000000004</v>
      </c>
      <c r="G725" s="122">
        <f t="shared" si="69"/>
        <v>0.11846041329081942</v>
      </c>
      <c r="H725" s="128">
        <f t="shared" si="70"/>
        <v>40792.790999999997</v>
      </c>
      <c r="I725" s="122">
        <f t="shared" si="71"/>
        <v>-2.2669447754709242E-2</v>
      </c>
      <c r="J725" s="128">
        <f t="shared" si="72"/>
        <v>101.56624152433933</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6.9858299595141699E-2</v>
      </c>
      <c r="F726" s="128">
        <f t="shared" si="68"/>
        <v>17.254999999999999</v>
      </c>
      <c r="G726" s="122">
        <f t="shared" si="69"/>
        <v>6.4378611793540458E-2</v>
      </c>
      <c r="H726" s="128">
        <f t="shared" si="70"/>
        <v>22169.290000000005</v>
      </c>
      <c r="I726" s="122">
        <f t="shared" si="71"/>
        <v>3.1163448157124293E-2</v>
      </c>
      <c r="J726" s="128">
        <f t="shared" si="72"/>
        <v>108.51165883970033</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0.24880566801619433</v>
      </c>
      <c r="F727" s="128">
        <f t="shared" si="68"/>
        <v>61.454999999999998</v>
      </c>
      <c r="G727" s="122">
        <f t="shared" si="69"/>
        <v>0.249816336487028</v>
      </c>
      <c r="H727" s="128">
        <f t="shared" si="70"/>
        <v>86026.253999999986</v>
      </c>
      <c r="I727" s="122">
        <f t="shared" si="71"/>
        <v>9.2294531023745907E-2</v>
      </c>
      <c r="J727" s="128">
        <f t="shared" si="72"/>
        <v>99.595435396641435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0.15802834008097166</v>
      </c>
      <c r="F728" s="128">
        <f t="shared" si="68"/>
        <v>39.033000000000001</v>
      </c>
      <c r="G728" s="122">
        <f t="shared" si="69"/>
        <v>0.14509936461473236</v>
      </c>
      <c r="H728" s="128">
        <f t="shared" si="70"/>
        <v>49966.127000000008</v>
      </c>
      <c r="I728" s="122">
        <f t="shared" si="71"/>
        <v>-4.3151472976469513E-2</v>
      </c>
      <c r="J728" s="128">
        <f t="shared" si="72"/>
        <v>108.91042872625137</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0.19928744939271256</v>
      </c>
      <c r="F729" s="128">
        <f t="shared" si="68"/>
        <v>49.224000000000004</v>
      </c>
      <c r="G729" s="122">
        <f t="shared" si="69"/>
        <v>0.18565456879178069</v>
      </c>
      <c r="H729" s="128">
        <f t="shared" si="70"/>
        <v>63931.636000000013</v>
      </c>
      <c r="I729" s="122">
        <f t="shared" si="71"/>
        <v>-4.4604289758541978E-2</v>
      </c>
      <c r="J729" s="128">
        <f t="shared" si="72"/>
        <v>107.34314306922428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0.32917408906882595</v>
      </c>
      <c r="F730" s="128">
        <f t="shared" si="68"/>
        <v>81.306000000000012</v>
      </c>
      <c r="G730" s="122">
        <f t="shared" si="69"/>
        <v>0.33010140609481986</v>
      </c>
      <c r="H730" s="128">
        <f t="shared" si="70"/>
        <v>113673.05999999998</v>
      </c>
      <c r="I730" s="122">
        <f t="shared" si="71"/>
        <v>-4.1256864059254203E-2</v>
      </c>
      <c r="J730" s="128">
        <f t="shared" si="72"/>
        <v>99.719081164492962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0.16954251012145749</v>
      </c>
      <c r="F731" s="128">
        <f t="shared" si="68"/>
        <v>41.877000000000002</v>
      </c>
      <c r="G731" s="122">
        <f t="shared" si="69"/>
        <v>0.15976067929306126</v>
      </c>
      <c r="H731" s="128">
        <f t="shared" si="70"/>
        <v>55014.867999999988</v>
      </c>
      <c r="I731" s="122">
        <f t="shared" si="71"/>
        <v>4.5676391573690737E-2</v>
      </c>
      <c r="J731" s="128">
        <f t="shared" si="72"/>
        <v>106.12280247660482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0.13151012145748986</v>
      </c>
      <c r="F732" s="128">
        <f t="shared" si="68"/>
        <v>32.482999999999997</v>
      </c>
      <c r="G732" s="122">
        <f t="shared" si="69"/>
        <v>0.12491124353144115</v>
      </c>
      <c r="H732" s="128">
        <f t="shared" si="70"/>
        <v>43014.186000000009</v>
      </c>
      <c r="I732" s="122">
        <f t="shared" si="71"/>
        <v>-6.2626600491307166E-2</v>
      </c>
      <c r="J732" s="128">
        <f t="shared" si="72"/>
        <v>105.28285344016106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9.2963562753036438E-2</v>
      </c>
      <c r="F733" s="128">
        <f t="shared" si="68"/>
        <v>22.962</v>
      </c>
      <c r="G733" s="122">
        <f t="shared" si="69"/>
        <v>8.393962678375412E-2</v>
      </c>
      <c r="H733" s="128">
        <f t="shared" si="70"/>
        <v>28905.281999999999</v>
      </c>
      <c r="I733" s="122">
        <f t="shared" si="71"/>
        <v>-0.13072938236403908</v>
      </c>
      <c r="J733" s="128">
        <f t="shared" si="72"/>
        <v>110.75050761487164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0.28022672064777326</v>
      </c>
      <c r="F734" s="128">
        <f t="shared" si="68"/>
        <v>69.215999999999994</v>
      </c>
      <c r="G734" s="122">
        <f t="shared" si="69"/>
        <v>0.28311022830891108</v>
      </c>
      <c r="H734" s="128">
        <f t="shared" si="70"/>
        <v>97491.272000000012</v>
      </c>
      <c r="I734" s="122">
        <f t="shared" si="71"/>
        <v>-0.25165207366824682</v>
      </c>
      <c r="J734" s="128">
        <f t="shared" si="72"/>
        <v>98.981489408432282</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0.14592712550607292</v>
      </c>
      <c r="F735" s="128">
        <f t="shared" si="68"/>
        <v>36.044000000000011</v>
      </c>
      <c r="G735" s="122">
        <f t="shared" si="69"/>
        <v>0.13266585936728637</v>
      </c>
      <c r="H735" s="128">
        <f t="shared" si="70"/>
        <v>45684.549999999996</v>
      </c>
      <c r="I735" s="122">
        <f t="shared" si="71"/>
        <v>-3.0204414091674986E-2</v>
      </c>
      <c r="J735" s="128">
        <f t="shared" si="72"/>
        <v>109.99599007765264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0.16151012145748989</v>
      </c>
      <c r="F736" s="128">
        <f t="shared" si="68"/>
        <v>39.893000000000001</v>
      </c>
      <c r="G736" s="122">
        <f t="shared" si="69"/>
        <v>0.15792262122558501</v>
      </c>
      <c r="H736" s="128">
        <f t="shared" si="70"/>
        <v>54381.918000000005</v>
      </c>
      <c r="I736" s="122">
        <f t="shared" si="71"/>
        <v>-0.11375320277878009</v>
      </c>
      <c r="J736" s="128">
        <f t="shared" si="72"/>
        <v>102.27168229862416</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0.34159109311740893</v>
      </c>
      <c r="F737" s="128">
        <f t="shared" si="68"/>
        <v>84.373000000000005</v>
      </c>
      <c r="G737" s="122">
        <f t="shared" si="69"/>
        <v>0.34068084377305013</v>
      </c>
      <c r="H737" s="128">
        <f t="shared" si="70"/>
        <v>117316.174</v>
      </c>
      <c r="I737" s="122">
        <f t="shared" si="71"/>
        <v>-0.22424601290201868</v>
      </c>
      <c r="J737" s="128">
        <f t="shared" si="72"/>
        <v>100.26718536160641</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0.14801214574898783</v>
      </c>
      <c r="F738" s="128">
        <f t="shared" si="68"/>
        <v>36.55899999999999</v>
      </c>
      <c r="G738" s="122">
        <f t="shared" si="69"/>
        <v>0.13522699051568426</v>
      </c>
      <c r="H738" s="128">
        <f t="shared" si="70"/>
        <v>46566.495999999999</v>
      </c>
      <c r="I738" s="122">
        <f t="shared" si="71"/>
        <v>0.31915273577864806</v>
      </c>
      <c r="J738" s="128">
        <f t="shared" si="72"/>
        <v>109.45458830707371</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0.15918623481781374</v>
      </c>
      <c r="F739" s="128">
        <f t="shared" si="68"/>
        <v>39.318999999999996</v>
      </c>
      <c r="G739" s="122">
        <f t="shared" si="69"/>
        <v>0.15750277908455737</v>
      </c>
      <c r="H739" s="128">
        <f t="shared" si="70"/>
        <v>54237.342000000004</v>
      </c>
      <c r="I739" s="122">
        <f t="shared" si="71"/>
        <v>-8.9271364332038795E-3</v>
      </c>
      <c r="J739" s="128">
        <f t="shared" si="72"/>
        <v>101.06884192332414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0.11695951417004045</v>
      </c>
      <c r="F740" s="128">
        <f t="shared" si="68"/>
        <v>28.888999999999992</v>
      </c>
      <c r="G740" s="122">
        <f t="shared" si="69"/>
        <v>0.10502448614523258</v>
      </c>
      <c r="H740" s="128">
        <f t="shared" si="70"/>
        <v>36166.021999999997</v>
      </c>
      <c r="I740" s="122">
        <f t="shared" si="71"/>
        <v>8.3305014305535593E-2</v>
      </c>
      <c r="J740" s="128">
        <f t="shared" si="72"/>
        <v>111.36404324635647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0.24523481781376516</v>
      </c>
      <c r="F741" s="128">
        <f t="shared" si="68"/>
        <v>60.572999999999993</v>
      </c>
      <c r="G741" s="122">
        <f t="shared" si="69"/>
        <v>0.24550224766086448</v>
      </c>
      <c r="H741" s="128">
        <f t="shared" si="70"/>
        <v>84540.662999999971</v>
      </c>
      <c r="I741" s="122">
        <f t="shared" si="71"/>
        <v>-1.5858086102426189E-2</v>
      </c>
      <c r="J741" s="128">
        <f t="shared" si="72"/>
        <v>99.891068269375381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0.13548582995951416</v>
      </c>
      <c r="F742" s="128">
        <f t="shared" si="68"/>
        <v>33.464999999999996</v>
      </c>
      <c r="G742" s="122">
        <f t="shared" si="69"/>
        <v>0.12313273105314818</v>
      </c>
      <c r="H742" s="128">
        <f t="shared" si="70"/>
        <v>42401.741000000002</v>
      </c>
      <c r="I742" s="122">
        <f t="shared" si="71"/>
        <v>-8.3651913583059623E-2</v>
      </c>
      <c r="J742" s="128">
        <f t="shared" si="72"/>
        <v>110.03234379738885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0.16349797570850205</v>
      </c>
      <c r="F743" s="128">
        <f t="shared" si="68"/>
        <v>40.384000000000007</v>
      </c>
      <c r="G743" s="122">
        <f t="shared" si="69"/>
        <v>0.16365345948112139</v>
      </c>
      <c r="H743" s="128">
        <f t="shared" si="70"/>
        <v>56355.377999999997</v>
      </c>
      <c r="I743" s="122">
        <f t="shared" si="71"/>
        <v>-0.15976260634038356</v>
      </c>
      <c r="J743" s="128">
        <f t="shared" si="72"/>
        <v>99.904992064871522</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0.25380971659919027</v>
      </c>
      <c r="F744" s="128">
        <f t="shared" si="68"/>
        <v>62.691000000000003</v>
      </c>
      <c r="G744" s="122">
        <f t="shared" si="69"/>
        <v>0.25539419150999837</v>
      </c>
      <c r="H744" s="128">
        <f t="shared" si="70"/>
        <v>87947.033000000025</v>
      </c>
      <c r="I744" s="122">
        <f t="shared" si="71"/>
        <v>-0.28118078642825317</v>
      </c>
      <c r="J744" s="128">
        <f t="shared" si="72"/>
        <v>99.379596340292622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0.12051012145748989</v>
      </c>
      <c r="F745" s="128">
        <f t="shared" si="68"/>
        <v>29.766000000000002</v>
      </c>
      <c r="G745" s="122">
        <f t="shared" si="69"/>
        <v>0.11397156738045872</v>
      </c>
      <c r="H745" s="128">
        <f t="shared" si="70"/>
        <v>39247.021000000001</v>
      </c>
      <c r="I745" s="122">
        <f t="shared" si="71"/>
        <v>0.16176255130273623</v>
      </c>
      <c r="J745" s="128">
        <f t="shared" si="72"/>
        <v>105.73700461203998</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8.4672064777327957E-2</v>
      </c>
      <c r="F746" s="128">
        <f t="shared" si="68"/>
        <v>20.914000000000005</v>
      </c>
      <c r="G746" s="122">
        <f t="shared" si="69"/>
        <v>7.5809506385796185E-2</v>
      </c>
      <c r="H746" s="128">
        <f t="shared" si="70"/>
        <v>26105.61</v>
      </c>
      <c r="I746" s="122">
        <f t="shared" si="71"/>
        <v>-0.11532161819842994</v>
      </c>
      <c r="J746" s="128">
        <f t="shared" si="72"/>
        <v>111.69056337925487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8.0311740890688252E-2</v>
      </c>
      <c r="F747" s="128">
        <f t="shared" si="68"/>
        <v>19.837</v>
      </c>
      <c r="G747" s="122">
        <f t="shared" si="69"/>
        <v>6.6339382270776348E-2</v>
      </c>
      <c r="H747" s="128">
        <f t="shared" si="70"/>
        <v>22844.496999999999</v>
      </c>
      <c r="I747" s="122">
        <f t="shared" si="71"/>
        <v>7.2045416510839455E-3</v>
      </c>
      <c r="J747" s="128">
        <f t="shared" si="72"/>
        <v>121.06193657770457</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0.30768421052631589</v>
      </c>
      <c r="F748" s="128">
        <f t="shared" si="68"/>
        <v>75.998000000000019</v>
      </c>
      <c r="G748" s="122">
        <f t="shared" si="69"/>
        <v>0.31187081757937957</v>
      </c>
      <c r="H748" s="128">
        <f t="shared" si="70"/>
        <v>107395.211</v>
      </c>
      <c r="I748" s="122">
        <f t="shared" si="71"/>
        <v>-0.25287641252908849</v>
      </c>
      <c r="J748" s="128">
        <f t="shared" si="72"/>
        <v>98.657582942335381</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0.14607692307692305</v>
      </c>
      <c r="F749" s="128">
        <f t="shared" si="68"/>
        <v>36.080999999999996</v>
      </c>
      <c r="G749" s="122">
        <f t="shared" si="69"/>
        <v>0.14079967069154778</v>
      </c>
      <c r="H749" s="128">
        <f t="shared" si="70"/>
        <v>48485.493000000009</v>
      </c>
      <c r="I749" s="122">
        <f t="shared" si="71"/>
        <v>-0.14683593515591306</v>
      </c>
      <c r="J749" s="128">
        <f t="shared" si="72"/>
        <v>103.74805733525913</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0.35645748987854253</v>
      </c>
      <c r="F750" s="128">
        <f t="shared" si="68"/>
        <v>88.045000000000002</v>
      </c>
      <c r="G750" s="122">
        <f t="shared" si="69"/>
        <v>0.3586770279766987</v>
      </c>
      <c r="H750" s="128">
        <f t="shared" si="70"/>
        <v>123513.304</v>
      </c>
      <c r="I750" s="122">
        <f t="shared" si="71"/>
        <v>4.7874793995219149E-2</v>
      </c>
      <c r="J750" s="128">
        <f t="shared" si="72"/>
        <v>99.381187551743523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91.389999999999986</v>
      </c>
      <c r="G751" s="122">
        <f t="shared" si="69"/>
        <v>0.36997343171931535</v>
      </c>
      <c r="H751" s="128">
        <f t="shared" si="70"/>
        <v>127403.31099999999</v>
      </c>
      <c r="I751" s="122">
        <f t="shared" si="71"/>
        <v>0.24052398904912456</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0.2047165991902834</v>
      </c>
      <c r="F752" s="128">
        <f t="shared" si="68"/>
        <v>50.564999999999998</v>
      </c>
      <c r="G752" s="122">
        <f t="shared" si="69"/>
        <v>0.20203560538741661</v>
      </c>
      <c r="H752" s="128">
        <f t="shared" si="70"/>
        <v>69572.577000000005</v>
      </c>
      <c r="I752" s="122">
        <f t="shared" si="71"/>
        <v>-1.6565775221639645E-2</v>
      </c>
      <c r="J752" s="128">
        <f t="shared" si="72"/>
        <v>101.32699075379601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0.12794736842105264</v>
      </c>
      <c r="F753" s="128">
        <f t="shared" si="68"/>
        <v>31.603000000000002</v>
      </c>
      <c r="G753" s="122">
        <f t="shared" si="69"/>
        <v>0.13717821279017764</v>
      </c>
      <c r="H753" s="128">
        <f t="shared" si="70"/>
        <v>47238.414999999994</v>
      </c>
      <c r="I753" s="122">
        <f t="shared" si="71"/>
        <v>-0.20475975097837829</v>
      </c>
      <c r="J753" s="128">
        <f t="shared" si="72"/>
        <v>93.270910750788005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8.0016194331983814E-2</v>
      </c>
      <c r="F754" s="128">
        <f t="shared" si="68"/>
        <v>19.764000000000003</v>
      </c>
      <c r="G754" s="122">
        <f t="shared" si="69"/>
        <v>7.4226403916853992E-2</v>
      </c>
      <c r="H754" s="128">
        <f t="shared" si="70"/>
        <v>25560.456000000006</v>
      </c>
      <c r="I754" s="122">
        <f t="shared" si="71"/>
        <v>5.669741690924382E-2</v>
      </c>
      <c r="J754" s="128">
        <f t="shared" si="72"/>
        <v>107.80017636529362</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0.29268825910931173</v>
      </c>
      <c r="F755" s="128">
        <f t="shared" si="68"/>
        <v>72.293999999999997</v>
      </c>
      <c r="G755" s="122">
        <f t="shared" si="69"/>
        <v>0.2921212168731378</v>
      </c>
      <c r="H755" s="128">
        <f t="shared" si="70"/>
        <v>100594.27799999999</v>
      </c>
      <c r="I755" s="122">
        <f t="shared" si="71"/>
        <v>0.18245000938866782</v>
      </c>
      <c r="J755" s="128">
        <f t="shared" si="72"/>
        <v>100.1941119656571</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0.19919433198380571</v>
      </c>
      <c r="F756" s="128">
        <f t="shared" si="68"/>
        <v>49.201000000000008</v>
      </c>
      <c r="G756" s="122">
        <f t="shared" si="69"/>
        <v>0.19378257511078587</v>
      </c>
      <c r="H756" s="128">
        <f t="shared" si="70"/>
        <v>66730.58</v>
      </c>
      <c r="I756" s="122">
        <f t="shared" si="71"/>
        <v>6.9593117461749135E-2</v>
      </c>
      <c r="J756" s="128">
        <f t="shared" si="72"/>
        <v>102.79269530293213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0.271502024291498</v>
      </c>
      <c r="F757" s="128">
        <f t="shared" si="68"/>
        <v>67.061000000000007</v>
      </c>
      <c r="G757" s="122">
        <f t="shared" si="69"/>
        <v>0.26261995655683912</v>
      </c>
      <c r="H757" s="128">
        <f t="shared" si="70"/>
        <v>90435.28300000001</v>
      </c>
      <c r="I757" s="122">
        <f t="shared" si="71"/>
        <v>6.4327219715007863E-2</v>
      </c>
      <c r="J757" s="128">
        <f t="shared" si="72"/>
        <v>103.38209930848745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0.28211740890688264</v>
      </c>
      <c r="F758" s="128">
        <f t="shared" si="68"/>
        <v>69.683000000000007</v>
      </c>
      <c r="G758" s="122">
        <f t="shared" si="69"/>
        <v>0.28706151737436036</v>
      </c>
      <c r="H758" s="128">
        <f t="shared" si="70"/>
        <v>98851.93</v>
      </c>
      <c r="I758" s="122">
        <f t="shared" si="71"/>
        <v>-0.53379387722680449</v>
      </c>
      <c r="J758" s="128">
        <f t="shared" si="72"/>
        <v>98.277683294960767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0.19447368421052633</v>
      </c>
      <c r="F759" s="128">
        <f t="shared" si="68"/>
        <v>48.035000000000004</v>
      </c>
      <c r="G759" s="122">
        <f t="shared" si="69"/>
        <v>0.19035216838290381</v>
      </c>
      <c r="H759" s="128">
        <f t="shared" si="70"/>
        <v>65549.291999999987</v>
      </c>
      <c r="I759" s="122">
        <f t="shared" si="71"/>
        <v>-5.6386191491396953E-2</v>
      </c>
      <c r="J759" s="128">
        <f t="shared" si="72"/>
        <v>102.16520560949527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0.12386639676113359</v>
      </c>
      <c r="F760" s="128">
        <f t="shared" si="68"/>
        <v>30.594999999999995</v>
      </c>
      <c r="G760" s="122">
        <f t="shared" si="69"/>
        <v>0.12405006708135138</v>
      </c>
      <c r="H760" s="128">
        <f t="shared" si="70"/>
        <v>42717.633000000002</v>
      </c>
      <c r="I760" s="122">
        <f t="shared" si="71"/>
        <v>-0.23165882731839246</v>
      </c>
      <c r="J760" s="128">
        <f t="shared" si="72"/>
        <v>99.851938556311026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8.5805668016194325E-2</v>
      </c>
      <c r="F761" s="128">
        <f t="shared" si="68"/>
        <v>21.193999999999999</v>
      </c>
      <c r="G761" s="122">
        <f t="shared" si="69"/>
        <v>8.3479776860128127E-2</v>
      </c>
      <c r="H761" s="128">
        <f t="shared" si="70"/>
        <v>28746.929000000004</v>
      </c>
      <c r="I761" s="122">
        <f t="shared" si="71"/>
        <v>-0.25325845407004244</v>
      </c>
      <c r="J761" s="128">
        <f t="shared" si="72"/>
        <v>102.78617318295335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0.32644939271255052</v>
      </c>
      <c r="F762" s="128">
        <f t="shared" si="68"/>
        <v>80.632999999999981</v>
      </c>
      <c r="G762" s="122">
        <f t="shared" si="69"/>
        <v>0.33017960959234283</v>
      </c>
      <c r="H762" s="128">
        <f t="shared" si="70"/>
        <v>113699.98999999999</v>
      </c>
      <c r="I762" s="122">
        <f t="shared" si="71"/>
        <v>-0.32261924776241335</v>
      </c>
      <c r="J762" s="128">
        <f t="shared" si="72"/>
        <v>98.870246141365953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0.16031983805668018</v>
      </c>
      <c r="F763" s="128">
        <f t="shared" si="68"/>
        <v>39.599000000000004</v>
      </c>
      <c r="G763" s="122">
        <f t="shared" si="69"/>
        <v>0.15290134395019137</v>
      </c>
      <c r="H763" s="128">
        <f t="shared" si="70"/>
        <v>52652.800999999999</v>
      </c>
      <c r="I763" s="122">
        <f t="shared" si="71"/>
        <v>-2.9480554891389454E-2</v>
      </c>
      <c r="J763" s="128">
        <f t="shared" si="72"/>
        <v>104.85181746270682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0.22595951417004054</v>
      </c>
      <c r="F764" s="128">
        <f t="shared" si="68"/>
        <v>55.812000000000012</v>
      </c>
      <c r="G764" s="122">
        <f t="shared" si="69"/>
        <v>0.21602269440524099</v>
      </c>
      <c r="H764" s="128">
        <f t="shared" si="70"/>
        <v>74389.142999999982</v>
      </c>
      <c r="I764" s="122">
        <f t="shared" si="71"/>
        <v>-0.12163755156824088</v>
      </c>
      <c r="J764" s="128">
        <f t="shared" si="72"/>
        <v>104.59989622486556</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0.33962753036437243</v>
      </c>
      <c r="F765" s="128">
        <f t="shared" si="68"/>
        <v>83.887999999999991</v>
      </c>
      <c r="G765" s="122">
        <f t="shared" si="69"/>
        <v>0.32671957962353132</v>
      </c>
      <c r="H765" s="128">
        <f t="shared" si="70"/>
        <v>112508.50099999999</v>
      </c>
      <c r="I765" s="122">
        <f t="shared" si="71"/>
        <v>0.46038687005747392</v>
      </c>
      <c r="J765" s="128">
        <f t="shared" si="72"/>
        <v>103.95077355195991</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0.17512550607287453</v>
      </c>
      <c r="F766" s="128">
        <f t="shared" si="68"/>
        <v>43.256000000000007</v>
      </c>
      <c r="G766" s="122">
        <f t="shared" si="69"/>
        <v>0.16646938941450468</v>
      </c>
      <c r="H766" s="128">
        <f t="shared" si="70"/>
        <v>57325.065999999999</v>
      </c>
      <c r="I766" s="122">
        <f t="shared" si="71"/>
        <v>0.15174689922004406</v>
      </c>
      <c r="J766" s="128">
        <f t="shared" si="72"/>
        <v>105.19982483795644</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0.19685425101214571</v>
      </c>
      <c r="F767" s="128">
        <f t="shared" si="68"/>
        <v>48.62299999999999</v>
      </c>
      <c r="G767" s="122">
        <f t="shared" si="69"/>
        <v>0.19341597407349329</v>
      </c>
      <c r="H767" s="128">
        <f t="shared" si="70"/>
        <v>66604.338000000003</v>
      </c>
      <c r="I767" s="122">
        <f t="shared" si="71"/>
        <v>9.4797339274638334E-2</v>
      </c>
      <c r="J767" s="128">
        <f t="shared" si="72"/>
        <v>101.77765924201584</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9.0740890688259093E-2</v>
      </c>
      <c r="F768" s="128">
        <f t="shared" si="68"/>
        <v>22.412999999999997</v>
      </c>
      <c r="G768" s="122">
        <f t="shared" si="69"/>
        <v>8.8614203822765844E-2</v>
      </c>
      <c r="H768" s="128">
        <f t="shared" si="70"/>
        <v>30515.01</v>
      </c>
      <c r="I768" s="122">
        <f t="shared" si="71"/>
        <v>-3.5688115038858749E-2</v>
      </c>
      <c r="J768" s="128">
        <f t="shared" si="72"/>
        <v>102.39993903206168</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0.31192712550607282</v>
      </c>
      <c r="F769" s="128">
        <f t="shared" si="68"/>
        <v>77.045999999999992</v>
      </c>
      <c r="G769" s="122">
        <f t="shared" si="69"/>
        <v>0.31057015954326606</v>
      </c>
      <c r="H769" s="128">
        <f t="shared" si="70"/>
        <v>106947.319</v>
      </c>
      <c r="I769" s="122">
        <f t="shared" si="71"/>
        <v>-8.7485987789403558E-2</v>
      </c>
      <c r="J769" s="128">
        <f t="shared" si="72"/>
        <v>100.43692734833326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0.15771659919028339</v>
      </c>
      <c r="F770" s="128">
        <f t="shared" si="68"/>
        <v>38.955999999999996</v>
      </c>
      <c r="G770" s="122">
        <f t="shared" si="69"/>
        <v>0.14265029417060157</v>
      </c>
      <c r="H770" s="128">
        <f t="shared" si="70"/>
        <v>49122.770000000011</v>
      </c>
      <c r="I770" s="122">
        <f t="shared" si="71"/>
        <v>0.15995560569291895</v>
      </c>
      <c r="J770" s="128">
        <f t="shared" si="72"/>
        <v>110.56170623921979</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0.24489068825910931</v>
      </c>
      <c r="F771" s="128">
        <f t="shared" si="68"/>
        <v>60.488</v>
      </c>
      <c r="G771" s="122">
        <f t="shared" si="69"/>
        <v>0.22431416432898318</v>
      </c>
      <c r="H771" s="128">
        <f t="shared" si="70"/>
        <v>77244.376999999993</v>
      </c>
      <c r="I771" s="122">
        <f t="shared" si="71"/>
        <v>0.25856834864744321</v>
      </c>
      <c r="J771" s="128">
        <f t="shared" si="72"/>
        <v>109.17308275724767</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0.23198380566801619</v>
      </c>
      <c r="F772" s="128">
        <f t="shared" si="68"/>
        <v>57.3</v>
      </c>
      <c r="G772" s="122">
        <f t="shared" si="69"/>
        <v>0.23077428432038752</v>
      </c>
      <c r="H772" s="128">
        <f t="shared" si="70"/>
        <v>79468.971000000005</v>
      </c>
      <c r="I772" s="122">
        <f t="shared" si="71"/>
        <v>-0.11783740515166653</v>
      </c>
      <c r="J772" s="128">
        <f t="shared" si="72"/>
        <v>100.52411443986951</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0.13612955465587048</v>
      </c>
      <c r="F773" s="128">
        <f t="shared" si="68"/>
        <v>33.624000000000009</v>
      </c>
      <c r="G773" s="122">
        <f t="shared" si="69"/>
        <v>0.13210848012823864</v>
      </c>
      <c r="H773" s="128">
        <f t="shared" si="70"/>
        <v>45492.612000000001</v>
      </c>
      <c r="I773" s="122">
        <f t="shared" si="71"/>
        <v>-0.24095241445168464</v>
      </c>
      <c r="J773" s="128">
        <f t="shared" si="72"/>
        <v>103.04376715539271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8.5708502024291491E-2</v>
      </c>
      <c r="F774" s="128">
        <f t="shared" si="68"/>
        <v>21.169999999999998</v>
      </c>
      <c r="G774" s="122">
        <f t="shared" si="69"/>
        <v>8.2399049826053117E-2</v>
      </c>
      <c r="H774" s="128">
        <f t="shared" si="70"/>
        <v>28374.772000000001</v>
      </c>
      <c r="I774" s="122">
        <f t="shared" si="71"/>
        <v>0.20163459471727702</v>
      </c>
      <c r="J774" s="128">
        <f t="shared" si="72"/>
        <v>104.01637179703496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6.9388663967611328E-2</v>
      </c>
      <c r="F775" s="128">
        <f t="shared" si="68"/>
        <v>17.138999999999999</v>
      </c>
      <c r="G775" s="122">
        <f t="shared" si="69"/>
        <v>6.7763051823973894E-2</v>
      </c>
      <c r="H775" s="128">
        <f t="shared" si="70"/>
        <v>23334.749</v>
      </c>
      <c r="I775" s="122">
        <f t="shared" si="71"/>
        <v>-0.28148182575264097</v>
      </c>
      <c r="J775" s="128">
        <f t="shared" si="72"/>
        <v>102.3989653651672</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0.41503643724696354</v>
      </c>
      <c r="F776" s="128">
        <f t="shared" si="68"/>
        <v>102.514</v>
      </c>
      <c r="G776" s="122">
        <f t="shared" si="69"/>
        <v>0.41912293311030968</v>
      </c>
      <c r="H776" s="128">
        <f t="shared" si="70"/>
        <v>144328.33500000002</v>
      </c>
      <c r="I776" s="122">
        <f t="shared" si="71"/>
        <v>0.13236379373322962</v>
      </c>
      <c r="J776" s="128">
        <f t="shared" si="72"/>
        <v>99.024988722754856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0.20747368421052634</v>
      </c>
      <c r="F777" s="128">
        <f t="shared" ref="F777:F803" si="74">SUMPRODUCT($K$2:$AI$2,$K777:$AI777)</f>
        <v>51.246000000000002</v>
      </c>
      <c r="G777" s="122">
        <f t="shared" ref="G777:G803" si="75">SUMPRODUCT($K$3:$AI$3,$K777:$AI777)/$J$3</f>
        <v>0.19465673223796168</v>
      </c>
      <c r="H777" s="128">
        <f t="shared" ref="H777:H803" si="76">SUMPRODUCT($K$3:$AI$3,$K777:$AI777)</f>
        <v>67031.603000000003</v>
      </c>
      <c r="I777" s="122">
        <f t="shared" ref="I777:I803" si="77">CORREL($K$4:$AI$4,$K777:$AI777)</f>
        <v>-0.19020633641539758</v>
      </c>
      <c r="J777" s="128">
        <f t="shared" si="72"/>
        <v>106.58438669200321</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0.39963967611336032</v>
      </c>
      <c r="F778" s="128">
        <f t="shared" si="74"/>
        <v>98.710999999999999</v>
      </c>
      <c r="G778" s="122">
        <f t="shared" si="75"/>
        <v>0.39943902276119625</v>
      </c>
      <c r="H778" s="128">
        <f t="shared" si="76"/>
        <v>137550.02300000002</v>
      </c>
      <c r="I778" s="122">
        <f t="shared" si="77"/>
        <v>-4.1616775416072775E-2</v>
      </c>
      <c r="J778" s="128">
        <f t="shared" ref="J778:J803" si="78">$E778/$G778*100</f>
        <v>100.05023378807034</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0.46126315789473682</v>
      </c>
      <c r="F779" s="128">
        <f t="shared" si="74"/>
        <v>113.93199999999999</v>
      </c>
      <c r="G779" s="122">
        <f t="shared" si="75"/>
        <v>0.46212393787860301</v>
      </c>
      <c r="H779" s="128">
        <f t="shared" si="76"/>
        <v>159136.07499999998</v>
      </c>
      <c r="I779" s="122">
        <f t="shared" si="77"/>
        <v>-0.15198146517601605</v>
      </c>
      <c r="J779" s="128">
        <f t="shared" si="78"/>
        <v>99.813733954614506</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0.39922267206477735</v>
      </c>
      <c r="F780" s="128">
        <f t="shared" si="74"/>
        <v>98.608000000000004</v>
      </c>
      <c r="G780" s="122">
        <f t="shared" si="75"/>
        <v>0.38344459254612928</v>
      </c>
      <c r="H780" s="128">
        <f t="shared" si="76"/>
        <v>132042.21299999999</v>
      </c>
      <c r="I780" s="122">
        <f t="shared" si="77"/>
        <v>0.33390387217274298</v>
      </c>
      <c r="J780" s="128">
        <f t="shared" si="78"/>
        <v>104.11482645090371</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0.17637651821862346</v>
      </c>
      <c r="F781" s="128">
        <f t="shared" si="74"/>
        <v>43.564999999999998</v>
      </c>
      <c r="G781" s="122">
        <f t="shared" si="75"/>
        <v>0.16460955459144261</v>
      </c>
      <c r="H781" s="128">
        <f t="shared" si="76"/>
        <v>56684.616999999991</v>
      </c>
      <c r="I781" s="122">
        <f t="shared" si="77"/>
        <v>7.6293891031284672E-2</v>
      </c>
      <c r="J781" s="128">
        <f t="shared" si="78"/>
        <v>107.14840864273414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0.12442510121457492</v>
      </c>
      <c r="F782" s="128">
        <f t="shared" si="74"/>
        <v>30.733000000000008</v>
      </c>
      <c r="G782" s="122">
        <f t="shared" si="75"/>
        <v>0.11289886687691299</v>
      </c>
      <c r="H782" s="128">
        <f t="shared" si="76"/>
        <v>38877.628000000004</v>
      </c>
      <c r="I782" s="122">
        <f t="shared" si="77"/>
        <v>-0.16371646270775503</v>
      </c>
      <c r="J782" s="128">
        <f t="shared" si="78"/>
        <v>110.2093445722784</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0.38383805668016202</v>
      </c>
      <c r="F783" s="128">
        <f t="shared" si="74"/>
        <v>94.808000000000021</v>
      </c>
      <c r="G783" s="122">
        <f t="shared" si="75"/>
        <v>0.38827859669297654</v>
      </c>
      <c r="H783" s="128">
        <f t="shared" si="76"/>
        <v>133706.84100000001</v>
      </c>
      <c r="I783" s="122">
        <f t="shared" si="77"/>
        <v>-0.13448464556831569</v>
      </c>
      <c r="J783" s="128">
        <f t="shared" si="78"/>
        <v>98.856352101136864</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0.26113360323886647</v>
      </c>
      <c r="F784" s="128">
        <f t="shared" si="74"/>
        <v>64.500000000000014</v>
      </c>
      <c r="G784" s="122">
        <f t="shared" si="75"/>
        <v>0.25858963055889511</v>
      </c>
      <c r="H784" s="128">
        <f t="shared" si="76"/>
        <v>89047.40800000001</v>
      </c>
      <c r="I784" s="122">
        <f t="shared" si="77"/>
        <v>-0.28294375538052097</v>
      </c>
      <c r="J784" s="128">
        <f t="shared" si="78"/>
        <v>100.98378758439502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0.37672064777327929</v>
      </c>
      <c r="F785" s="128">
        <f t="shared" si="74"/>
        <v>93.049999999999983</v>
      </c>
      <c r="G785" s="122">
        <f t="shared" si="75"/>
        <v>0.37364267419371699</v>
      </c>
      <c r="H785" s="128">
        <f t="shared" si="76"/>
        <v>128666.844</v>
      </c>
      <c r="I785" s="122">
        <f t="shared" si="77"/>
        <v>8.1177691154166801E-2</v>
      </c>
      <c r="J785" s="128">
        <f t="shared" si="78"/>
        <v>100.82377463607557</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0.3661174089068826</v>
      </c>
      <c r="F786" s="128">
        <f t="shared" si="74"/>
        <v>90.430999999999997</v>
      </c>
      <c r="G786" s="122">
        <f t="shared" si="75"/>
        <v>0.3685558517589253</v>
      </c>
      <c r="H786" s="128">
        <f t="shared" si="76"/>
        <v>126915.156</v>
      </c>
      <c r="I786" s="122">
        <f t="shared" si="77"/>
        <v>-0.18143900249664852</v>
      </c>
      <c r="J786" s="128">
        <f t="shared" si="78"/>
        <v>99.338379016258926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0.40411336032388662</v>
      </c>
      <c r="F787" s="128">
        <f t="shared" si="74"/>
        <v>99.815999999999988</v>
      </c>
      <c r="G787" s="122">
        <f t="shared" si="75"/>
        <v>0.39290110292195912</v>
      </c>
      <c r="H787" s="128">
        <f t="shared" si="76"/>
        <v>135298.63800000001</v>
      </c>
      <c r="I787" s="122">
        <f t="shared" si="77"/>
        <v>0.18334783715168609</v>
      </c>
      <c r="J787" s="128">
        <f t="shared" si="78"/>
        <v>102.85370983144186</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0.13311740890688259</v>
      </c>
      <c r="F788" s="128">
        <f t="shared" si="74"/>
        <v>32.880000000000003</v>
      </c>
      <c r="G788" s="122">
        <f t="shared" si="75"/>
        <v>0.12711017894168281</v>
      </c>
      <c r="H788" s="128">
        <f t="shared" si="76"/>
        <v>43771.407000000007</v>
      </c>
      <c r="I788" s="122">
        <f t="shared" si="77"/>
        <v>-0.14385530921684814</v>
      </c>
      <c r="J788" s="128">
        <f t="shared" si="78"/>
        <v>104.72600228810617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0.12636437246963564</v>
      </c>
      <c r="F789" s="128">
        <f t="shared" si="74"/>
        <v>31.212</v>
      </c>
      <c r="G789" s="122">
        <f t="shared" si="75"/>
        <v>0.11673594921564188</v>
      </c>
      <c r="H789" s="128">
        <f t="shared" si="76"/>
        <v>40198.958000000006</v>
      </c>
      <c r="I789" s="122">
        <f t="shared" si="77"/>
        <v>-0.11075570755228342</v>
      </c>
      <c r="J789" s="128">
        <f t="shared" si="78"/>
        <v>108.24803611799783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0.43375708502024302</v>
      </c>
      <c r="F790" s="128">
        <f t="shared" si="74"/>
        <v>107.13800000000002</v>
      </c>
      <c r="G790" s="122">
        <f t="shared" si="75"/>
        <v>0.43871547343171929</v>
      </c>
      <c r="H790" s="128">
        <f t="shared" si="76"/>
        <v>151075.18299999999</v>
      </c>
      <c r="I790" s="122">
        <f t="shared" si="77"/>
        <v>-0.12636111331560976</v>
      </c>
      <c r="J790" s="128">
        <f t="shared" si="78"/>
        <v>98.869794043804575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0.21525101214574899</v>
      </c>
      <c r="F791" s="128">
        <f t="shared" si="74"/>
        <v>53.167000000000002</v>
      </c>
      <c r="G791" s="122">
        <f t="shared" si="75"/>
        <v>0.2178966424476852</v>
      </c>
      <c r="H791" s="128">
        <f t="shared" si="76"/>
        <v>75034.451999999976</v>
      </c>
      <c r="I791" s="122">
        <f t="shared" si="77"/>
        <v>-0.21890927523911974</v>
      </c>
      <c r="J791" s="128">
        <f t="shared" si="78"/>
        <v>98.785832460648678</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0.22485425101214579</v>
      </c>
      <c r="F792" s="128">
        <f t="shared" si="74"/>
        <v>55.539000000000009</v>
      </c>
      <c r="G792" s="122">
        <f t="shared" si="75"/>
        <v>0.21916697158190021</v>
      </c>
      <c r="H792" s="128">
        <f t="shared" si="76"/>
        <v>75471.899999999994</v>
      </c>
      <c r="I792" s="122">
        <f t="shared" si="77"/>
        <v>-0.10878017706054342</v>
      </c>
      <c r="J792" s="128">
        <f t="shared" si="78"/>
        <v>102.59495278380497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0.38697975708502019</v>
      </c>
      <c r="F793" s="128">
        <f t="shared" si="74"/>
        <v>95.583999999999989</v>
      </c>
      <c r="G793" s="122">
        <f t="shared" si="75"/>
        <v>0.38223842628892019</v>
      </c>
      <c r="H793" s="128">
        <f t="shared" si="76"/>
        <v>131626.85999999999</v>
      </c>
      <c r="I793" s="122">
        <f t="shared" si="77"/>
        <v>0.19431547157597001</v>
      </c>
      <c r="J793" s="128">
        <f t="shared" si="78"/>
        <v>101.24041186600014</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0.31858299595141698</v>
      </c>
      <c r="F794" s="128">
        <f t="shared" si="74"/>
        <v>78.69</v>
      </c>
      <c r="G794" s="122">
        <f t="shared" si="75"/>
        <v>0.3048715958392138</v>
      </c>
      <c r="H794" s="128">
        <f t="shared" si="76"/>
        <v>104984.97299999998</v>
      </c>
      <c r="I794" s="122">
        <f t="shared" si="77"/>
        <v>7.2747176651653894E-2</v>
      </c>
      <c r="J794" s="128">
        <f t="shared" si="78"/>
        <v>104.49743442791386</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0.20537246963562755</v>
      </c>
      <c r="F795" s="128">
        <f t="shared" si="74"/>
        <v>50.727000000000004</v>
      </c>
      <c r="G795" s="122">
        <f t="shared" si="75"/>
        <v>0.20333243891531488</v>
      </c>
      <c r="H795" s="128">
        <f t="shared" si="76"/>
        <v>70019.152000000002</v>
      </c>
      <c r="I795" s="122">
        <f t="shared" si="77"/>
        <v>8.5888790580813348E-2</v>
      </c>
      <c r="J795" s="128">
        <f t="shared" si="78"/>
        <v>101.00329821016032</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0.12972874493927125</v>
      </c>
      <c r="F796" s="128">
        <f t="shared" si="74"/>
        <v>32.042999999999999</v>
      </c>
      <c r="G796" s="122">
        <f t="shared" si="75"/>
        <v>0.1228028389060222</v>
      </c>
      <c r="H796" s="128">
        <f t="shared" si="76"/>
        <v>42288.139999999992</v>
      </c>
      <c r="I796" s="122">
        <f t="shared" si="77"/>
        <v>-5.6893660990213063E-2</v>
      </c>
      <c r="J796" s="128">
        <f t="shared" si="78"/>
        <v>105.63985824346396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0.37435627530364379</v>
      </c>
      <c r="F797" s="128">
        <f t="shared" si="74"/>
        <v>92.466000000000022</v>
      </c>
      <c r="G797" s="122">
        <f t="shared" si="75"/>
        <v>0.37634847745660038</v>
      </c>
      <c r="H797" s="128">
        <f t="shared" si="76"/>
        <v>129598.609</v>
      </c>
      <c r="I797" s="122">
        <f t="shared" si="77"/>
        <v>-0.18328974094595116</v>
      </c>
      <c r="J797" s="128">
        <f t="shared" si="78"/>
        <v>99.470649604743969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0.24379352226720644</v>
      </c>
      <c r="F798" s="128">
        <f t="shared" si="74"/>
        <v>60.216999999999992</v>
      </c>
      <c r="G798" s="122">
        <f t="shared" si="75"/>
        <v>0.23345694596902064</v>
      </c>
      <c r="H798" s="128">
        <f t="shared" si="76"/>
        <v>80392.767000000007</v>
      </c>
      <c r="I798" s="122">
        <f t="shared" si="77"/>
        <v>-0.10876564548893421</v>
      </c>
      <c r="J798" s="128">
        <f t="shared" si="78"/>
        <v>104.42761565961607</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0.22734817813765179</v>
      </c>
      <c r="F799" s="128">
        <f t="shared" si="74"/>
        <v>56.154999999999994</v>
      </c>
      <c r="G799" s="122">
        <f t="shared" si="75"/>
        <v>0.22566008049762165</v>
      </c>
      <c r="H799" s="128">
        <f t="shared" si="76"/>
        <v>77707.853999999992</v>
      </c>
      <c r="I799" s="122">
        <f t="shared" si="77"/>
        <v>-0.2461418323218976</v>
      </c>
      <c r="J799" s="128">
        <f t="shared" si="78"/>
        <v>100.74807100853087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0.25720647773279354</v>
      </c>
      <c r="F800" s="128">
        <f t="shared" si="74"/>
        <v>63.53</v>
      </c>
      <c r="G800" s="122">
        <f t="shared" si="75"/>
        <v>0.2558706143025572</v>
      </c>
      <c r="H800" s="128">
        <f t="shared" si="76"/>
        <v>88111.092999999993</v>
      </c>
      <c r="I800" s="122">
        <f t="shared" si="77"/>
        <v>-5.1997664396135485E-2</v>
      </c>
      <c r="J800" s="128">
        <f t="shared" si="78"/>
        <v>100.52208552118327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0.38784210526315782</v>
      </c>
      <c r="F801" s="128">
        <f t="shared" si="74"/>
        <v>95.796999999999983</v>
      </c>
      <c r="G801" s="122">
        <f t="shared" si="75"/>
        <v>0.38206877726087385</v>
      </c>
      <c r="H801" s="128">
        <f t="shared" si="76"/>
        <v>131568.44</v>
      </c>
      <c r="I801" s="122">
        <f t="shared" si="77"/>
        <v>-8.4992471144649286E-3</v>
      </c>
      <c r="J801" s="128">
        <f t="shared" si="78"/>
        <v>101.51107034803371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0.11309716599190285</v>
      </c>
      <c r="F802" s="128">
        <f t="shared" si="74"/>
        <v>27.935000000000006</v>
      </c>
      <c r="G802" s="122">
        <f t="shared" si="75"/>
        <v>0.10107587742988401</v>
      </c>
      <c r="H802" s="128">
        <f t="shared" si="76"/>
        <v>34806.286999999997</v>
      </c>
      <c r="I802" s="122">
        <f t="shared" si="77"/>
        <v>3.7250973285598968E-2</v>
      </c>
      <c r="J802" s="128">
        <f t="shared" si="78"/>
        <v>111.89333089921278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0.10013765182186234</v>
      </c>
      <c r="F803" s="128">
        <f t="shared" si="74"/>
        <v>24.733999999999998</v>
      </c>
      <c r="G803" s="122">
        <f t="shared" si="75"/>
        <v>8.448585483711718E-2</v>
      </c>
      <c r="H803" s="128">
        <f t="shared" si="76"/>
        <v>29093.379999999997</v>
      </c>
      <c r="I803" s="122">
        <f t="shared" si="77"/>
        <v>-8.6110027357666971E-3</v>
      </c>
      <c r="J803" s="128">
        <f t="shared" si="78"/>
        <v>118.52593788027679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0.50047773279352226</v>
      </c>
      <c r="F804" s="128">
        <f>SUMPRODUCT($K$2:$AI$2,$K804:$AI804)</f>
        <v>123.61799999999999</v>
      </c>
      <c r="G804" s="122">
        <f>SUMPRODUCT($K$3:$AI$3,$K804:$AI804)/$J$3</f>
        <v>0.51269301134284673</v>
      </c>
      <c r="H804" s="128">
        <f>SUMPRODUCT($K$3:$AI$3,$K804:$AI804)</f>
        <v>176549.94</v>
      </c>
      <c r="I804" s="122">
        <f>CORREL($K$4:$AI$4,$K804:$AI804)</f>
        <v>1.9882879632495729E-2</v>
      </c>
      <c r="J804" s="128">
        <f>$E804/$G804*100</f>
        <v>97.617428309129821</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6F828-C2EB-49E2-83C8-64BF4A5BF683}">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F2027-F41C-4FBC-95E0-6EB2B3197B31}">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295.56281635652721</v>
      </c>
    </row>
    <row r="17" spans="13:16" ht="21" customHeight="1">
      <c r="M17" s="139" t="s">
        <v>1706</v>
      </c>
      <c r="N17" s="3"/>
      <c r="O17" s="3"/>
      <c r="P17" s="140">
        <f t="shared" si="0"/>
        <v>175.89517552970503</v>
      </c>
    </row>
    <row r="18" spans="13:16" ht="21" customHeight="1">
      <c r="M18" s="139" t="s">
        <v>1707</v>
      </c>
      <c r="N18" s="3"/>
      <c r="O18" s="3"/>
      <c r="P18" s="140">
        <f t="shared" si="0"/>
        <v>155.46692295822277</v>
      </c>
    </row>
    <row r="19" spans="13:16" ht="21" customHeight="1">
      <c r="M19" s="139" t="s">
        <v>1708</v>
      </c>
      <c r="N19" s="3"/>
      <c r="O19" s="3"/>
      <c r="P19" s="140">
        <f t="shared" si="0"/>
        <v>177.22849172905555</v>
      </c>
    </row>
    <row r="20" spans="13:16" ht="21" customHeight="1" thickBot="1">
      <c r="M20" s="141" t="s">
        <v>1709</v>
      </c>
      <c r="N20" s="142"/>
      <c r="O20" s="142"/>
      <c r="P20" s="143">
        <f t="shared" si="0"/>
        <v>92.519125933391351</v>
      </c>
    </row>
    <row r="21" spans="13:16" ht="21" customHeight="1" thickTop="1">
      <c r="M21" s="144" t="s">
        <v>1710</v>
      </c>
      <c r="N21" s="13"/>
      <c r="O21" s="13"/>
      <c r="P21" s="145">
        <f t="shared" si="0"/>
        <v>83.280981067125637</v>
      </c>
    </row>
    <row r="22" spans="13:16" ht="21" customHeight="1">
      <c r="M22" s="144" t="s">
        <v>1711</v>
      </c>
      <c r="N22" s="13"/>
      <c r="O22" s="13"/>
      <c r="P22" s="145">
        <f t="shared" si="0"/>
        <v>237.23958998350332</v>
      </c>
    </row>
    <row r="23" spans="13:16" ht="21" customHeight="1">
      <c r="M23" s="144" t="s">
        <v>1712</v>
      </c>
      <c r="N23" s="13"/>
      <c r="O23" s="13"/>
      <c r="P23" s="145">
        <f t="shared" si="0"/>
        <v>0</v>
      </c>
    </row>
    <row r="24" spans="13:16" ht="21" customHeight="1">
      <c r="M24" s="144" t="s">
        <v>1713</v>
      </c>
      <c r="N24" s="13"/>
      <c r="O24" s="13"/>
      <c r="P24" s="145">
        <f t="shared" si="0"/>
        <v>179.84654539071997</v>
      </c>
    </row>
    <row r="25" spans="13:16" ht="21" customHeight="1">
      <c r="M25" s="144" t="s">
        <v>1714</v>
      </c>
      <c r="N25" s="13"/>
      <c r="O25" s="13"/>
      <c r="P25" s="145">
        <f t="shared" si="0"/>
        <v>209.03194451111219</v>
      </c>
    </row>
    <row r="26" spans="13:16" ht="21" customHeight="1">
      <c r="M26" s="144" t="s">
        <v>1715</v>
      </c>
      <c r="N26" s="13"/>
      <c r="O26" s="13"/>
      <c r="P26" s="145">
        <f t="shared" si="0"/>
        <v>202.00988765921321</v>
      </c>
    </row>
    <row r="27" spans="13:16" ht="21" customHeight="1">
      <c r="M27" s="144" t="s">
        <v>1716</v>
      </c>
      <c r="N27" s="13"/>
      <c r="O27" s="13"/>
      <c r="P27" s="145">
        <f t="shared" si="0"/>
        <v>289.53464286947212</v>
      </c>
    </row>
    <row r="28" spans="13:16" ht="21" customHeight="1" thickBot="1">
      <c r="M28" s="146" t="s">
        <v>1717</v>
      </c>
      <c r="N28" s="147"/>
      <c r="O28" s="147"/>
      <c r="P28" s="148">
        <f t="shared" si="0"/>
        <v>0</v>
      </c>
    </row>
    <row r="29" spans="13:16" ht="21" customHeight="1" thickTop="1">
      <c r="M29" s="149" t="s">
        <v>1718</v>
      </c>
      <c r="N29" s="22"/>
      <c r="O29" s="22"/>
      <c r="P29" s="150">
        <f t="shared" si="0"/>
        <v>352.31572608633695</v>
      </c>
    </row>
    <row r="30" spans="13:16" ht="21" customHeight="1">
      <c r="M30" s="149" t="s">
        <v>1719</v>
      </c>
      <c r="N30" s="22"/>
      <c r="O30" s="22"/>
      <c r="P30" s="150">
        <f t="shared" si="0"/>
        <v>9.2552787056142805</v>
      </c>
    </row>
    <row r="31" spans="13:16" ht="21" customHeight="1">
      <c r="M31" s="149" t="s">
        <v>1720</v>
      </c>
      <c r="N31" s="22"/>
      <c r="O31" s="22"/>
      <c r="P31" s="150">
        <f t="shared" si="0"/>
        <v>112.34406332113483</v>
      </c>
    </row>
    <row r="32" spans="13:16" ht="21" customHeight="1">
      <c r="M32" s="149" t="s">
        <v>1721</v>
      </c>
      <c r="N32" s="22"/>
      <c r="O32" s="22"/>
      <c r="P32" s="150">
        <f t="shared" si="0"/>
        <v>206.27414204506377</v>
      </c>
    </row>
    <row r="33" spans="1:16" ht="21" customHeight="1" thickBot="1">
      <c r="M33" s="151" t="s">
        <v>1722</v>
      </c>
      <c r="N33" s="152"/>
      <c r="O33" s="152"/>
      <c r="P33" s="153">
        <f t="shared" si="0"/>
        <v>0</v>
      </c>
    </row>
    <row r="34" spans="1:16" ht="21" customHeight="1" thickTop="1">
      <c r="M34" s="154" t="s">
        <v>1723</v>
      </c>
      <c r="N34" s="29"/>
      <c r="O34" s="29"/>
      <c r="P34" s="155">
        <f t="shared" si="0"/>
        <v>17.183638449156174</v>
      </c>
    </row>
    <row r="35" spans="1:16" ht="21" customHeight="1">
      <c r="M35" s="154" t="s">
        <v>1724</v>
      </c>
      <c r="N35" s="29"/>
      <c r="O35" s="29"/>
      <c r="P35" s="155">
        <f t="shared" si="0"/>
        <v>22.310962875581417</v>
      </c>
    </row>
    <row r="36" spans="1:16" ht="21" customHeight="1">
      <c r="M36" s="154" t="s">
        <v>1725</v>
      </c>
      <c r="N36" s="29"/>
      <c r="O36" s="29"/>
      <c r="P36" s="155">
        <f t="shared" si="0"/>
        <v>79.904082348812736</v>
      </c>
    </row>
    <row r="37" spans="1:16" ht="21" customHeight="1">
      <c r="M37" s="154" t="s">
        <v>1726</v>
      </c>
      <c r="N37" s="29"/>
      <c r="O37" s="29"/>
      <c r="P37" s="155">
        <f t="shared" si="0"/>
        <v>0</v>
      </c>
    </row>
    <row r="38" spans="1:16" ht="21" customHeight="1">
      <c r="M38" s="154" t="s">
        <v>1727</v>
      </c>
      <c r="N38" s="29"/>
      <c r="O38" s="29"/>
      <c r="P38" s="155">
        <f t="shared" si="0"/>
        <v>0</v>
      </c>
    </row>
    <row r="39" spans="1:16" ht="21" customHeight="1">
      <c r="M39" s="154" t="s">
        <v>1728</v>
      </c>
      <c r="N39" s="29"/>
      <c r="O39" s="29"/>
      <c r="P39" s="155">
        <f t="shared" si="0"/>
        <v>0</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8</v>
      </c>
      <c r="C49" s="158">
        <f>'Wellbeing Acorn Type'!F14</f>
        <v>3.2128514056224897E-2</v>
      </c>
      <c r="D49" s="159">
        <f>'Wellbeing Acorn Type'!K14</f>
        <v>295.56281635652721</v>
      </c>
      <c r="E49" s="158">
        <f>IF(C49&gt;0.1,0.1,C49)</f>
        <v>3.2128514056224897E-2</v>
      </c>
      <c r="F49" s="159">
        <f>IF(D49&gt;200,200,D49)</f>
        <v>200</v>
      </c>
      <c r="G49" s="156">
        <v>1.1000000000000001</v>
      </c>
    </row>
    <row r="50" spans="1:9" ht="14.5">
      <c r="A50" s="156">
        <v>1.2</v>
      </c>
      <c r="B50" s="157">
        <f>'Wellbeing Acorn Type'!E15</f>
        <v>14</v>
      </c>
      <c r="C50" s="158">
        <f>'Wellbeing Acorn Type'!F15</f>
        <v>5.6224899598393573E-2</v>
      </c>
      <c r="D50" s="159">
        <f>'Wellbeing Acorn Type'!K15</f>
        <v>175.89517552970503</v>
      </c>
      <c r="E50" s="158">
        <f t="shared" ref="E50:E73" si="1">IF(C50&gt;0.1,0.1,C50)</f>
        <v>5.6224899598393573E-2</v>
      </c>
      <c r="F50" s="159">
        <f t="shared" ref="F50:F73" si="2">IF(D50&gt;200,200,D50)</f>
        <v>175.89517552970503</v>
      </c>
      <c r="G50" s="156">
        <v>1.2</v>
      </c>
    </row>
    <row r="51" spans="1:9" ht="14.5">
      <c r="A51" s="156">
        <v>1.3</v>
      </c>
      <c r="B51" s="157">
        <f>'Wellbeing Acorn Type'!E16</f>
        <v>19</v>
      </c>
      <c r="C51" s="158">
        <f>'Wellbeing Acorn Type'!F16</f>
        <v>7.6305220883534142E-2</v>
      </c>
      <c r="D51" s="159">
        <f>'Wellbeing Acorn Type'!K16</f>
        <v>155.46692295822277</v>
      </c>
      <c r="E51" s="158">
        <f t="shared" si="1"/>
        <v>7.6305220883534142E-2</v>
      </c>
      <c r="F51" s="159">
        <f t="shared" si="2"/>
        <v>155.46692295822277</v>
      </c>
      <c r="G51" s="156">
        <v>1.3</v>
      </c>
      <c r="H51" s="38"/>
    </row>
    <row r="52" spans="1:9" ht="14.5">
      <c r="A52" s="156">
        <v>1.4</v>
      </c>
      <c r="B52" s="157">
        <f>'Wellbeing Acorn Type'!E17</f>
        <v>18</v>
      </c>
      <c r="C52" s="158">
        <f>'Wellbeing Acorn Type'!F17</f>
        <v>7.2289156626506021E-2</v>
      </c>
      <c r="D52" s="159">
        <f>'Wellbeing Acorn Type'!K17</f>
        <v>177.22849172905555</v>
      </c>
      <c r="E52" s="158">
        <f t="shared" si="1"/>
        <v>7.2289156626506021E-2</v>
      </c>
      <c r="F52" s="159">
        <f t="shared" si="2"/>
        <v>177.22849172905555</v>
      </c>
      <c r="G52" s="156">
        <v>1.4</v>
      </c>
      <c r="H52" s="38"/>
    </row>
    <row r="53" spans="1:9" ht="14.5">
      <c r="A53" s="156">
        <v>1.5</v>
      </c>
      <c r="B53" s="157">
        <f>'Wellbeing Acorn Type'!E18</f>
        <v>8</v>
      </c>
      <c r="C53" s="158">
        <f>'Wellbeing Acorn Type'!F18</f>
        <v>3.2128514056224897E-2</v>
      </c>
      <c r="D53" s="159">
        <f>'Wellbeing Acorn Type'!K18</f>
        <v>92.519125933391351</v>
      </c>
      <c r="E53" s="158">
        <f t="shared" si="1"/>
        <v>3.2128514056224897E-2</v>
      </c>
      <c r="F53" s="159">
        <f t="shared" si="2"/>
        <v>92.519125933391351</v>
      </c>
      <c r="G53" s="156">
        <v>1.5</v>
      </c>
      <c r="H53" s="38"/>
    </row>
    <row r="54" spans="1:9" ht="14.5">
      <c r="A54" s="156">
        <v>2.6</v>
      </c>
      <c r="B54" s="157">
        <f>'Wellbeing Acorn Type'!E21</f>
        <v>2</v>
      </c>
      <c r="C54" s="158">
        <f>'Wellbeing Acorn Type'!F21</f>
        <v>8.0321285140562242E-3</v>
      </c>
      <c r="D54" s="159">
        <f>'Wellbeing Acorn Type'!K21</f>
        <v>83.280981067125637</v>
      </c>
      <c r="E54" s="158">
        <f t="shared" si="1"/>
        <v>8.0321285140562242E-3</v>
      </c>
      <c r="F54" s="159">
        <f t="shared" si="2"/>
        <v>83.280981067125637</v>
      </c>
      <c r="G54" s="156">
        <v>2.6</v>
      </c>
      <c r="H54" s="38"/>
    </row>
    <row r="55" spans="1:9" ht="14.5">
      <c r="A55" s="156">
        <v>2.7</v>
      </c>
      <c r="B55" s="157">
        <f>'Wellbeing Acorn Type'!E22</f>
        <v>12</v>
      </c>
      <c r="C55" s="158">
        <f>'Wellbeing Acorn Type'!F22</f>
        <v>4.8192771084337352E-2</v>
      </c>
      <c r="D55" s="159">
        <f>'Wellbeing Acorn Type'!K22</f>
        <v>237.23958998350332</v>
      </c>
      <c r="E55" s="158">
        <f t="shared" si="1"/>
        <v>4.8192771084337352E-2</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21</v>
      </c>
      <c r="C57" s="158">
        <f>'Wellbeing Acorn Type'!F24</f>
        <v>8.4337349397590355E-2</v>
      </c>
      <c r="D57" s="159">
        <f>'Wellbeing Acorn Type'!K24</f>
        <v>179.84654539071997</v>
      </c>
      <c r="E57" s="158">
        <f t="shared" si="1"/>
        <v>8.4337349397590355E-2</v>
      </c>
      <c r="F57" s="159">
        <f t="shared" si="2"/>
        <v>179.84654539071997</v>
      </c>
      <c r="G57" s="156">
        <v>2.9</v>
      </c>
      <c r="H57" s="38"/>
      <c r="I57" s="48"/>
    </row>
    <row r="58" spans="1:9" ht="14.5">
      <c r="A58" s="160">
        <v>2.1</v>
      </c>
      <c r="B58" s="157">
        <f>'Wellbeing Acorn Type'!E25</f>
        <v>18</v>
      </c>
      <c r="C58" s="158">
        <f>'Wellbeing Acorn Type'!F25</f>
        <v>7.2289156626506021E-2</v>
      </c>
      <c r="D58" s="159">
        <f>'Wellbeing Acorn Type'!K25</f>
        <v>209.03194451111219</v>
      </c>
      <c r="E58" s="158">
        <f t="shared" si="1"/>
        <v>7.2289156626506021E-2</v>
      </c>
      <c r="F58" s="159">
        <f t="shared" si="2"/>
        <v>200</v>
      </c>
      <c r="G58" s="160">
        <v>2.1</v>
      </c>
      <c r="H58" s="38"/>
      <c r="I58" s="48"/>
    </row>
    <row r="59" spans="1:9" ht="14.5">
      <c r="A59" s="156">
        <v>2.11</v>
      </c>
      <c r="B59" s="157">
        <f>'Wellbeing Acorn Type'!E26</f>
        <v>10</v>
      </c>
      <c r="C59" s="158">
        <f>'Wellbeing Acorn Type'!F26</f>
        <v>4.0160642570281124E-2</v>
      </c>
      <c r="D59" s="159">
        <f>'Wellbeing Acorn Type'!K26</f>
        <v>202.00988765921321</v>
      </c>
      <c r="E59" s="158">
        <f t="shared" si="1"/>
        <v>4.0160642570281124E-2</v>
      </c>
      <c r="F59" s="159">
        <f t="shared" si="2"/>
        <v>200</v>
      </c>
      <c r="G59" s="156">
        <v>2.11</v>
      </c>
      <c r="H59" s="38"/>
      <c r="I59" s="48"/>
    </row>
    <row r="60" spans="1:9" ht="14.5">
      <c r="A60" s="156">
        <v>2.12</v>
      </c>
      <c r="B60" s="157">
        <f>'Wellbeing Acorn Type'!E27</f>
        <v>13</v>
      </c>
      <c r="C60" s="158">
        <f>'Wellbeing Acorn Type'!F27</f>
        <v>5.2208835341365459E-2</v>
      </c>
      <c r="D60" s="159">
        <f>'Wellbeing Acorn Type'!K27</f>
        <v>289.53464286947212</v>
      </c>
      <c r="E60" s="158">
        <f t="shared" si="1"/>
        <v>5.2208835341365459E-2</v>
      </c>
      <c r="F60" s="159">
        <f t="shared" si="2"/>
        <v>200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33</v>
      </c>
      <c r="C62" s="158">
        <f>'Wellbeing Acorn Type'!F31</f>
        <v>0.13253012048192772</v>
      </c>
      <c r="D62" s="159">
        <f>'Wellbeing Acorn Type'!K31</f>
        <v>352.31572608633695</v>
      </c>
      <c r="E62" s="158">
        <f t="shared" si="1"/>
        <v>0.1</v>
      </c>
      <c r="F62" s="159">
        <f t="shared" si="2"/>
        <v>200</v>
      </c>
      <c r="G62" s="156">
        <v>3.14</v>
      </c>
      <c r="H62" s="38"/>
      <c r="I62" s="48"/>
    </row>
    <row r="63" spans="1:9" ht="14.5">
      <c r="A63" s="156">
        <v>3.15</v>
      </c>
      <c r="B63" s="157">
        <f>'Wellbeing Acorn Type'!E32</f>
        <v>1</v>
      </c>
      <c r="C63" s="158">
        <f>'Wellbeing Acorn Type'!F32</f>
        <v>4.0160642570281121E-3</v>
      </c>
      <c r="D63" s="159">
        <f>'Wellbeing Acorn Type'!K32</f>
        <v>9.2552787056142805</v>
      </c>
      <c r="E63" s="158">
        <f t="shared" si="1"/>
        <v>4.0160642570281121E-3</v>
      </c>
      <c r="F63" s="159">
        <f t="shared" si="2"/>
        <v>9.2552787056142805</v>
      </c>
      <c r="G63" s="156">
        <v>3.15</v>
      </c>
      <c r="H63" s="38"/>
      <c r="I63" s="48"/>
    </row>
    <row r="64" spans="1:9" ht="14.5">
      <c r="A64" s="156">
        <v>3.16</v>
      </c>
      <c r="B64" s="157">
        <f>'Wellbeing Acorn Type'!E33</f>
        <v>18</v>
      </c>
      <c r="C64" s="158">
        <f>'Wellbeing Acorn Type'!F33</f>
        <v>7.2289156626506021E-2</v>
      </c>
      <c r="D64" s="159">
        <f>'Wellbeing Acorn Type'!K33</f>
        <v>112.34406332113483</v>
      </c>
      <c r="E64" s="158">
        <f t="shared" si="1"/>
        <v>7.2289156626506021E-2</v>
      </c>
      <c r="F64" s="159">
        <f t="shared" si="2"/>
        <v>112.34406332113483</v>
      </c>
      <c r="G64" s="156">
        <v>3.16</v>
      </c>
      <c r="H64" s="38"/>
      <c r="I64" s="48"/>
    </row>
    <row r="65" spans="1:9" ht="15" customHeight="1">
      <c r="A65" s="156">
        <v>3.17</v>
      </c>
      <c r="B65" s="157">
        <f>'Wellbeing Acorn Type'!E34</f>
        <v>39</v>
      </c>
      <c r="C65" s="158">
        <f>'Wellbeing Acorn Type'!F34</f>
        <v>0.15662650602409639</v>
      </c>
      <c r="D65" s="159">
        <f>'Wellbeing Acorn Type'!K34</f>
        <v>206.27414204506377</v>
      </c>
      <c r="E65" s="158">
        <f t="shared" si="1"/>
        <v>0.1</v>
      </c>
      <c r="F65" s="159">
        <f t="shared" si="2"/>
        <v>200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v>
      </c>
      <c r="C67" s="158">
        <f>'Wellbeing Acorn Type'!F38</f>
        <v>2.4096385542168676E-2</v>
      </c>
      <c r="D67" s="159">
        <f>'Wellbeing Acorn Type'!K38</f>
        <v>17.183638449156174</v>
      </c>
      <c r="E67" s="158">
        <f t="shared" si="1"/>
        <v>2.4096385542168676E-2</v>
      </c>
      <c r="F67" s="159">
        <f t="shared" si="2"/>
        <v>17.183638449156174</v>
      </c>
      <c r="G67" s="156">
        <v>4.1900000000000004</v>
      </c>
      <c r="H67" s="38"/>
      <c r="I67" s="48"/>
    </row>
    <row r="68" spans="1:9" ht="15" customHeight="1">
      <c r="A68" s="160">
        <v>4.2</v>
      </c>
      <c r="B68" s="157">
        <f>'Wellbeing Acorn Type'!E39</f>
        <v>4</v>
      </c>
      <c r="C68" s="158">
        <f>'Wellbeing Acorn Type'!F39</f>
        <v>1.6064257028112448E-2</v>
      </c>
      <c r="D68" s="159">
        <f>'Wellbeing Acorn Type'!K39</f>
        <v>22.310962875581417</v>
      </c>
      <c r="E68" s="158">
        <f t="shared" si="1"/>
        <v>1.6064257028112448E-2</v>
      </c>
      <c r="F68" s="159">
        <f t="shared" si="2"/>
        <v>22.310962875581417</v>
      </c>
      <c r="G68" s="160">
        <v>4.2</v>
      </c>
      <c r="H68" s="38"/>
      <c r="I68" s="48"/>
    </row>
    <row r="69" spans="1:9" ht="15" customHeight="1">
      <c r="A69" s="156">
        <v>4.21</v>
      </c>
      <c r="B69" s="157">
        <f>'Wellbeing Acorn Type'!E40</f>
        <v>3</v>
      </c>
      <c r="C69" s="158">
        <f>'Wellbeing Acorn Type'!F40</f>
        <v>1.2048192771084338E-2</v>
      </c>
      <c r="D69" s="159">
        <f>'Wellbeing Acorn Type'!K40</f>
        <v>79.904082348812736</v>
      </c>
      <c r="E69" s="158">
        <f t="shared" si="1"/>
        <v>1.2048192771084338E-2</v>
      </c>
      <c r="F69" s="159">
        <f t="shared" si="2"/>
        <v>79.904082348812736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0</v>
      </c>
      <c r="C71" s="158">
        <f>'Wellbeing Acorn Type'!F42</f>
        <v>0</v>
      </c>
      <c r="D71" s="159">
        <f>'Wellbeing Acorn Type'!K42</f>
        <v>0</v>
      </c>
      <c r="E71" s="158">
        <f t="shared" si="1"/>
        <v>0</v>
      </c>
      <c r="F71" s="159">
        <f t="shared" si="2"/>
        <v>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038CD-2129-41BA-A413-85E5E295DDEB}">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106.74524266461816</v>
      </c>
      <c r="B19" s="40" t="str">
        <f>'Features Data'!AD18</f>
        <v>Asthma</v>
      </c>
      <c r="C19" s="173"/>
      <c r="D19" s="173"/>
      <c r="E19" s="173"/>
      <c r="F19" s="173"/>
      <c r="G19" s="173"/>
      <c r="H19" s="173"/>
      <c r="K19" s="174">
        <f>'Features Data'!AE18</f>
        <v>106.74524266461816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115.28602233886602</v>
      </c>
      <c r="B20" s="40" t="str">
        <f>'Features Data'!AD19</f>
        <v>Congestive heart failure</v>
      </c>
      <c r="C20" s="173"/>
      <c r="D20" s="173"/>
      <c r="E20" s="173"/>
      <c r="F20" s="173"/>
      <c r="G20" s="173"/>
      <c r="H20" s="173"/>
      <c r="K20" s="174">
        <f>'Features Data'!AE19</f>
        <v>115.28602233886602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105.92571294282358</v>
      </c>
      <c r="B21" s="40" t="str">
        <f>'Features Data'!AD20</f>
        <v>Coronary heart disease</v>
      </c>
      <c r="C21" s="173"/>
      <c r="D21" s="173"/>
      <c r="E21" s="173"/>
      <c r="F21" s="173"/>
      <c r="G21" s="173"/>
      <c r="H21" s="173"/>
      <c r="K21" s="174">
        <f>'Features Data'!AE20</f>
        <v>105.92571294282358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118.62011968157786</v>
      </c>
      <c r="B22" s="40" t="str">
        <f>'Features Data'!AD21</f>
        <v>Angina</v>
      </c>
      <c r="C22" s="173"/>
      <c r="D22" s="173"/>
      <c r="E22" s="173"/>
      <c r="F22" s="173"/>
      <c r="G22" s="173"/>
      <c r="H22" s="173"/>
      <c r="K22" s="174">
        <f>'Features Data'!AE21</f>
        <v>118.62011968157786</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111.54738828883333</v>
      </c>
      <c r="B23" s="40" t="str">
        <f>'Features Data'!AD22</f>
        <v>Heart attack or myocardial infarction</v>
      </c>
      <c r="C23" s="173"/>
      <c r="D23" s="173"/>
      <c r="E23" s="173"/>
      <c r="F23" s="173"/>
      <c r="G23" s="173"/>
      <c r="H23" s="173"/>
      <c r="K23" s="174">
        <f>'Features Data'!AE22</f>
        <v>111.54738828883333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115.13597477416897</v>
      </c>
      <c r="B24" s="40" t="str">
        <f>'Features Data'!AD23</f>
        <v>Stroke</v>
      </c>
      <c r="C24" s="173"/>
      <c r="D24" s="173"/>
      <c r="E24" s="173"/>
      <c r="F24" s="173"/>
      <c r="G24" s="173"/>
      <c r="H24" s="173"/>
      <c r="K24" s="174">
        <f>'Features Data'!AE23</f>
        <v>115.13597477416897</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113.21354768454879</v>
      </c>
      <c r="B25" s="40" t="str">
        <f>'Features Data'!AD24</f>
        <v>Emphysema</v>
      </c>
      <c r="C25" s="173"/>
      <c r="D25" s="173"/>
      <c r="E25" s="173"/>
      <c r="F25" s="173"/>
      <c r="G25" s="173"/>
      <c r="H25" s="173"/>
      <c r="K25" s="174">
        <f>'Features Data'!AE24</f>
        <v>113.21354768454879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101.05233160642175</v>
      </c>
      <c r="B26" s="40" t="str">
        <f>'Features Data'!AD25</f>
        <v>Hypothyroidism or an under-active thyroid</v>
      </c>
      <c r="C26" s="173"/>
      <c r="D26" s="173"/>
      <c r="E26" s="173"/>
      <c r="F26" s="173"/>
      <c r="G26" s="173"/>
      <c r="H26" s="173"/>
      <c r="K26" s="174">
        <f>'Features Data'!AE25</f>
        <v>101.05233160642175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116.14786033133144</v>
      </c>
      <c r="B27" s="40" t="str">
        <f>'Features Data'!AD26</f>
        <v>Chronic bronchitis</v>
      </c>
      <c r="C27" s="173"/>
      <c r="D27" s="173"/>
      <c r="E27" s="173"/>
      <c r="F27" s="173"/>
      <c r="G27" s="173"/>
      <c r="H27" s="173"/>
      <c r="K27" s="174">
        <f>'Features Data'!AE26</f>
        <v>116.14786033133144</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107.32080850139157</v>
      </c>
      <c r="B28" s="40" t="str">
        <f>'Features Data'!AD27</f>
        <v>Any kind of liver condition</v>
      </c>
      <c r="C28" s="173"/>
      <c r="D28" s="173"/>
      <c r="E28" s="173"/>
      <c r="F28" s="173"/>
      <c r="G28" s="173"/>
      <c r="H28" s="173"/>
      <c r="K28" s="174">
        <f>'Features Data'!AE27</f>
        <v>107.32080850139157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108.2239473307238</v>
      </c>
      <c r="B29" s="40" t="str">
        <f>'Features Data'!AD28</f>
        <v>Epilepsy</v>
      </c>
      <c r="C29" s="173"/>
      <c r="D29" s="173"/>
      <c r="E29" s="173"/>
      <c r="F29" s="173"/>
      <c r="G29" s="173"/>
      <c r="H29" s="173"/>
      <c r="K29" s="174">
        <f>'Features Data'!AE28</f>
        <v>108.2239473307238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102.73391454970782</v>
      </c>
      <c r="B30" s="40" t="str">
        <f>'Features Data'!AD29</f>
        <v>High blood pressure/hypertension</v>
      </c>
      <c r="C30" s="173"/>
      <c r="D30" s="173"/>
      <c r="E30" s="173"/>
      <c r="F30" s="173"/>
      <c r="G30" s="173"/>
      <c r="H30" s="173"/>
      <c r="K30" s="174">
        <f>'Features Data'!AE29</f>
        <v>102.73391454970782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100.61218704383275</v>
      </c>
      <c r="B31" s="40" t="str">
        <f>'Features Data'!AD30</f>
        <v>Multiple Sclerosis</v>
      </c>
      <c r="C31" s="173"/>
      <c r="D31" s="173"/>
      <c r="E31" s="173"/>
      <c r="F31" s="173"/>
      <c r="G31" s="173"/>
      <c r="H31" s="173"/>
      <c r="K31" s="174">
        <f>'Features Data'!AE30</f>
        <v>100.61218704383275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128.02895015618807</v>
      </c>
      <c r="B32" s="40" t="str">
        <f>'Features Data'!AD31</f>
        <v>COPD (Chronic Obstructive Pulmonary Disease)</v>
      </c>
      <c r="C32" s="173"/>
      <c r="D32" s="173"/>
      <c r="E32" s="173"/>
      <c r="F32" s="173"/>
      <c r="G32" s="173"/>
      <c r="H32" s="173"/>
      <c r="K32" s="174">
        <f>'Features Data'!AE31</f>
        <v>128.02895015618807</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103.8130219025812</v>
      </c>
      <c r="B33" s="40" t="str">
        <f>'Features Data'!AD32</f>
        <v>Osteoarthritis</v>
      </c>
      <c r="C33" s="173"/>
      <c r="D33" s="173"/>
      <c r="E33" s="173"/>
      <c r="F33" s="173"/>
      <c r="G33" s="173"/>
      <c r="H33" s="173"/>
      <c r="K33" s="174">
        <f>'Features Data'!AE32</f>
        <v>103.8130219025812</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114.79560713269541</v>
      </c>
      <c r="B34" s="40" t="str">
        <f>'Features Data'!AD33</f>
        <v>Rheumatoid arthritis</v>
      </c>
      <c r="C34" s="173"/>
      <c r="D34" s="173"/>
      <c r="E34" s="173"/>
      <c r="F34" s="173"/>
      <c r="G34" s="173"/>
      <c r="H34" s="173"/>
      <c r="K34" s="174">
        <f>'Features Data'!AE33</f>
        <v>114.79560713269541</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99.352681027598251</v>
      </c>
      <c r="B35" s="40" t="str">
        <f>'Features Data'!AD34</f>
        <v>Other arthritis</v>
      </c>
      <c r="C35" s="173"/>
      <c r="D35" s="173"/>
      <c r="E35" s="173"/>
      <c r="F35" s="173"/>
      <c r="G35" s="173"/>
      <c r="H35" s="173"/>
      <c r="K35" s="174">
        <f>'Features Data'!AE34</f>
        <v>99.352681027598251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93.362950501282086</v>
      </c>
      <c r="B36" s="40" t="str">
        <f>'Features Data'!AD35</f>
        <v>Bowel/colorectal cancer</v>
      </c>
      <c r="C36" s="173"/>
      <c r="D36" s="173"/>
      <c r="E36" s="173"/>
      <c r="F36" s="173"/>
      <c r="G36" s="173"/>
      <c r="H36" s="173"/>
      <c r="K36" s="174">
        <f>'Features Data'!AE35</f>
        <v>93.362950501282086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104.18620389538813</v>
      </c>
      <c r="B37" s="40" t="str">
        <f>'Features Data'!AD36</f>
        <v>Lung cancer</v>
      </c>
      <c r="C37" s="173"/>
      <c r="D37" s="173"/>
      <c r="E37" s="173"/>
      <c r="F37" s="173"/>
      <c r="G37" s="173"/>
      <c r="H37" s="173"/>
      <c r="K37" s="174">
        <f>'Features Data'!AE36</f>
        <v>104.18620389538813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88.05793689886103</v>
      </c>
      <c r="B38" s="40" t="str">
        <f>'Features Data'!AD37</f>
        <v>Breast cancer</v>
      </c>
      <c r="C38" s="173"/>
      <c r="D38" s="173"/>
      <c r="E38" s="173"/>
      <c r="F38" s="173"/>
      <c r="G38" s="173"/>
      <c r="H38" s="173"/>
      <c r="K38" s="174">
        <f>'Features Data'!AE37</f>
        <v>88.05793689886103</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88.74202534079015</v>
      </c>
      <c r="B39" s="40" t="str">
        <f>'Features Data'!AD38</f>
        <v>Prostate cancer</v>
      </c>
      <c r="C39" s="173"/>
      <c r="D39" s="173"/>
      <c r="E39" s="173"/>
      <c r="F39" s="173"/>
      <c r="G39" s="173"/>
      <c r="H39" s="173"/>
      <c r="K39" s="174">
        <f>'Features Data'!AE38</f>
        <v>88.74202534079015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294.5153299857065</v>
      </c>
      <c r="B40" s="40" t="str">
        <f>'Features Data'!AD39</f>
        <v>Liver cancer</v>
      </c>
      <c r="C40" s="173"/>
      <c r="D40" s="173"/>
      <c r="E40" s="173"/>
      <c r="F40" s="173"/>
      <c r="G40" s="173"/>
      <c r="H40" s="173"/>
      <c r="K40" s="174">
        <f>'Features Data'!AE39</f>
        <v>294.5153299857065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96.062927418674903</v>
      </c>
      <c r="B41" s="40" t="str">
        <f>'Features Data'!AD40</f>
        <v>Skin cancer or melanoma</v>
      </c>
      <c r="C41" s="173"/>
      <c r="D41" s="173"/>
      <c r="E41" s="173"/>
      <c r="F41" s="173"/>
      <c r="G41" s="173"/>
      <c r="H41" s="173"/>
      <c r="K41" s="174">
        <f>'Features Data'!AE40</f>
        <v>96.062927418674903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94.666963125851268</v>
      </c>
      <c r="B42" s="40" t="str">
        <f>'Features Data'!AD41</f>
        <v>Other cancer</v>
      </c>
      <c r="C42" s="173"/>
      <c r="D42" s="173"/>
      <c r="E42" s="173"/>
      <c r="F42" s="173"/>
      <c r="G42" s="173"/>
      <c r="H42" s="173"/>
      <c r="K42" s="174">
        <f>'Features Data'!AE41</f>
        <v>94.666963125851268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101.12813165493802</v>
      </c>
      <c r="B43" s="40" t="str">
        <f>'Features Data'!AD42</f>
        <v>Type 1 diabetes</v>
      </c>
      <c r="C43" s="173"/>
      <c r="D43" s="173"/>
      <c r="E43" s="173"/>
      <c r="F43" s="173"/>
      <c r="G43" s="173"/>
      <c r="H43" s="173"/>
      <c r="K43" s="174">
        <f>'Features Data'!AE42</f>
        <v>101.12813165493802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114.71288887057298</v>
      </c>
      <c r="B44" s="40" t="str">
        <f>'Features Data'!AD43</f>
        <v>Type 2 diabetes</v>
      </c>
      <c r="C44" s="173"/>
      <c r="D44" s="173"/>
      <c r="E44" s="173"/>
      <c r="F44" s="173"/>
      <c r="G44" s="173"/>
      <c r="H44" s="173"/>
      <c r="K44" s="174">
        <f>'Features Data'!AE43</f>
        <v>114.71288887057298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96.182533401020891</v>
      </c>
      <c r="B45" s="40" t="str">
        <f>'Features Data'!AD44</f>
        <v>Gestational diabetes/during pregnancy</v>
      </c>
      <c r="C45" s="173"/>
      <c r="D45" s="173"/>
      <c r="E45" s="173"/>
      <c r="F45" s="173"/>
      <c r="G45" s="173"/>
      <c r="H45" s="173"/>
      <c r="K45" s="174">
        <f>'Features Data'!AE44</f>
        <v>96.182533401020891</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111.11018904663941</v>
      </c>
      <c r="B47" s="40" t="str">
        <f>'Features Data'!AD46</f>
        <v>Anxiety</v>
      </c>
      <c r="C47" s="173"/>
      <c r="D47" s="173"/>
      <c r="E47" s="173"/>
      <c r="F47" s="173"/>
      <c r="G47" s="173"/>
      <c r="H47" s="173"/>
      <c r="K47" s="174">
        <f>'Features Data'!AE46</f>
        <v>111.11018904663941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109.93266401450397</v>
      </c>
      <c r="B48" s="40" t="str">
        <f>'Features Data'!AD47</f>
        <v>Depression</v>
      </c>
      <c r="C48" s="173"/>
      <c r="D48" s="173"/>
      <c r="E48" s="173"/>
      <c r="F48" s="173"/>
      <c r="G48" s="173"/>
      <c r="H48" s="173"/>
      <c r="K48" s="174">
        <f>'Features Data'!AE47</f>
        <v>109.93266401450397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126.24650212231781</v>
      </c>
      <c r="B49" s="40" t="str">
        <f>'Features Data'!AD48</f>
        <v>Psychosis or schizophrenia</v>
      </c>
      <c r="C49" s="173"/>
      <c r="D49" s="173"/>
      <c r="E49" s="173"/>
      <c r="F49" s="173"/>
      <c r="G49" s="173"/>
      <c r="H49" s="173"/>
      <c r="K49" s="174">
        <f>'Features Data'!AE48</f>
        <v>126.24650212231781</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119.07947295998729</v>
      </c>
      <c r="B50" s="40" t="str">
        <f>'Features Data'!AD49</f>
        <v>Bipolar disorder or manic depression</v>
      </c>
      <c r="C50" s="173"/>
      <c r="D50" s="173"/>
      <c r="E50" s="173"/>
      <c r="F50" s="173"/>
      <c r="G50" s="173"/>
      <c r="H50" s="173"/>
      <c r="K50" s="174">
        <f>'Features Data'!AE49</f>
        <v>119.07947295998729</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99.486241379108037</v>
      </c>
      <c r="B51" s="40" t="str">
        <f>'Features Data'!AD50</f>
        <v>An eating disorder</v>
      </c>
      <c r="C51" s="173"/>
      <c r="D51" s="173"/>
      <c r="E51" s="173"/>
      <c r="F51" s="173"/>
      <c r="G51" s="173"/>
      <c r="H51" s="173"/>
      <c r="K51" s="174">
        <f>'Features Data'!AE50</f>
        <v>99.486241379108037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120.16865952110518</v>
      </c>
      <c r="B52" s="40" t="str">
        <f>'Features Data'!AD51</f>
        <v>Post-traumatic stress disorder</v>
      </c>
      <c r="C52" s="173"/>
      <c r="D52" s="173"/>
      <c r="E52" s="173"/>
      <c r="F52" s="173"/>
      <c r="G52" s="173"/>
      <c r="H52" s="173"/>
      <c r="K52" s="174">
        <f>'Features Data'!AE51</f>
        <v>120.16865952110518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103.69413064617569</v>
      </c>
      <c r="B53" s="40" t="str">
        <f>'Features Data'!AD52</f>
        <v>Other emotional, nervous or psychiatric problem</v>
      </c>
      <c r="C53" s="173"/>
      <c r="D53" s="173"/>
      <c r="E53" s="173"/>
      <c r="F53" s="173"/>
      <c r="G53" s="173"/>
      <c r="H53" s="173"/>
      <c r="K53" s="174">
        <f>'Features Data'!AE52</f>
        <v>103.69413064617569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16F59E6-C896-4A11-B3B7-24B8D5F3EDE1}">
          <x14:formula1>
            <xm:f>'Features Data'!$R$2:$R$17</xm:f>
          </x14:formula1>
          <xm:sqref>B14:O14</xm:sqref>
        </x14:dataValidation>
        <x14:dataValidation type="list" allowBlank="1" showInputMessage="1" showErrorMessage="1" xr:uid="{85CB4195-EE47-4058-AD90-A9B8259ED675}">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A1496-C889-40CC-ABEE-AECDF5C80517}">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67</v>
      </c>
      <c r="F13" s="189">
        <f>IF($E$19&lt;&gt;0,E13/$E$19,0)</f>
        <v>0.26907630522088355</v>
      </c>
      <c r="G13" s="188">
        <f>SUM('Wellbeing Acorn Type'!$G$14:$G$18)</f>
        <v>58330</v>
      </c>
      <c r="H13" s="189">
        <f>IF($G$19=0,0,G13/$G$19)</f>
        <v>0.16743163375729445</v>
      </c>
      <c r="I13" s="189">
        <f>IF(G13&gt;0,E13/G13,0)</f>
        <v>1.1486370649751415E-3</v>
      </c>
      <c r="J13" s="190">
        <f>IF(AND((SQRT((H13*(1-H13))/$E$19))&gt;0, $E$19&gt;0),(F13-H13)/(SQRT((H13*(1-H13))/$E$19)),0)</f>
        <v>4.2959140104681968</v>
      </c>
      <c r="K13" s="191">
        <f>IF(AND(I13&gt;0,$I$19&gt;0),F13/H13*100,0)</f>
        <v>160.70816439080514</v>
      </c>
      <c r="L13" s="161"/>
      <c r="M13" s="161"/>
      <c r="N13" s="161"/>
    </row>
    <row r="14" spans="1:17" ht="18.75" customHeight="1">
      <c r="B14" s="186" t="s">
        <v>1746</v>
      </c>
      <c r="C14" s="192"/>
      <c r="D14" s="176"/>
      <c r="E14" s="188">
        <f>SUM('Wellbeing Acorn Type'!$E$21:$E$28)</f>
        <v>76</v>
      </c>
      <c r="F14" s="189">
        <f>IF($E$19&lt;&gt;0,E14/$E$19,0)</f>
        <v>0.30522088353413657</v>
      </c>
      <c r="G14" s="188">
        <f>SUM('Wellbeing Acorn Type'!$G$21:$G$28)</f>
        <v>59442</v>
      </c>
      <c r="H14" s="189">
        <f>IF($G$19=0,0,G14/$G$19)</f>
        <v>0.17062354146753123</v>
      </c>
      <c r="I14" s="189">
        <f t="shared" ref="I14:I19" si="0">IF(G14&gt;0,E14/G14,0)</f>
        <v>1.2785572490831398E-3</v>
      </c>
      <c r="J14" s="190">
        <f>IF(AND((SQRT((H14*(1-H14))/$E$19))&gt;0, $E$19&gt;0),(F14-H14)/(SQRT((H14*(1-H14))/$E$19)),0)</f>
        <v>5.6459994230337243</v>
      </c>
      <c r="K14" s="191">
        <f>IF(AND(I14&gt;0,$I$19&gt;0),F14/H14*100,0)</f>
        <v>178.88556345093713</v>
      </c>
      <c r="L14" s="161"/>
      <c r="M14" s="161"/>
      <c r="N14" s="161"/>
      <c r="Q14" s="176"/>
    </row>
    <row r="15" spans="1:17" ht="18.75" customHeight="1">
      <c r="B15" s="186" t="s">
        <v>1747</v>
      </c>
      <c r="C15" s="192"/>
      <c r="D15" s="176"/>
      <c r="E15" s="188">
        <f>SUM('Wellbeing Acorn Type'!$E$31:$E$35)</f>
        <v>91</v>
      </c>
      <c r="F15" s="189">
        <f>IF($E$19&lt;&gt;0,E15/$E$19,0)</f>
        <v>0.36546184738955823</v>
      </c>
      <c r="G15" s="188">
        <f>SUM('Wellbeing Acorn Type'!$G$31:$G$35)</f>
        <v>77198</v>
      </c>
      <c r="H15" s="189">
        <f>IF($G$19=0,0,G15/$G$19)</f>
        <v>0.22159072968962143</v>
      </c>
      <c r="I15" s="189">
        <f t="shared" si="0"/>
        <v>1.1787870152076478E-3</v>
      </c>
      <c r="J15" s="190">
        <f>IF(AND((SQRT((H15*(1-H15))/$E$19))&gt;0, $E$19&gt;0),(F15-H15)/(SQRT((H15*(1-H15))/$E$19)),0)</f>
        <v>5.4663004371525696</v>
      </c>
      <c r="K15" s="191">
        <f>IF(AND(I15&gt;0,$I$19&gt;0),F15/H15*100,0)</f>
        <v>164.92650568074521</v>
      </c>
      <c r="L15" s="161"/>
      <c r="M15" s="161"/>
      <c r="N15" s="161"/>
      <c r="Q15" s="176"/>
    </row>
    <row r="16" spans="1:17" ht="18.75" customHeight="1">
      <c r="B16" s="186" t="s">
        <v>1748</v>
      </c>
      <c r="C16" s="192"/>
      <c r="D16" s="176"/>
      <c r="E16" s="188">
        <f>SUM('Wellbeing Acorn Type'!$E$38:$E$44)</f>
        <v>13</v>
      </c>
      <c r="F16" s="189">
        <f>IF($E$19&lt;&gt;0,E16/$E$19,0)</f>
        <v>5.2208835341365459E-2</v>
      </c>
      <c r="G16" s="188">
        <f>SUM('Wellbeing Acorn Type'!$G$38:$G$44)</f>
        <v>149388</v>
      </c>
      <c r="H16" s="189">
        <f>IF($G$19=0,0,G16/$G$19)</f>
        <v>0.42880639300076639</v>
      </c>
      <c r="I16" s="189">
        <f t="shared" si="0"/>
        <v>8.7021715264947659E-5</v>
      </c>
      <c r="J16" s="190">
        <f>IF(AND((SQRT((H16*(1-H16))/$E$19))&gt;0, $E$19&gt;0),(F16-H16)/(SQRT((H16*(1-H16))/$E$19)),0)</f>
        <v>-12.007563110679168</v>
      </c>
      <c r="K16" s="191">
        <f>IF(AND(I16&gt;0,$I$19&gt;0),F16/H16*100,0)</f>
        <v>12.175386419966959</v>
      </c>
      <c r="L16" s="161"/>
      <c r="M16" s="161"/>
      <c r="N16" s="161"/>
      <c r="Q16" s="176"/>
    </row>
    <row r="17" spans="1:17" ht="18.75" customHeight="1">
      <c r="B17" s="193" t="s">
        <v>1749</v>
      </c>
      <c r="C17" s="192"/>
      <c r="D17" s="176"/>
      <c r="E17" s="188">
        <f>SUM('Wellbeing Acorn Type'!$E$47:$E$48)</f>
        <v>2</v>
      </c>
      <c r="F17" s="189">
        <f>IF($E$19&lt;&gt;0,E17/$E$19,0)</f>
        <v>8.0321285140562242E-3</v>
      </c>
      <c r="G17" s="188">
        <f>SUM('Wellbeing Acorn Type'!$G$47:$G$48)</f>
        <v>4023</v>
      </c>
      <c r="H17" s="189">
        <f>IF($G$19=0,0,G17/$G$19)</f>
        <v>1.1547702084786483E-2</v>
      </c>
      <c r="I17" s="189">
        <f t="shared" si="0"/>
        <v>4.9714143673875214E-4</v>
      </c>
      <c r="J17" s="190">
        <f>IF(AND((SQRT((H17*(1-H17))/$E$19))&gt;0, $E$19&gt;0),(F17-H17)/(SQRT((H17*(1-H17))/$E$19)),0)</f>
        <v>-0.51924248675886286</v>
      </c>
      <c r="K17" s="191">
        <f>IF(AND(I17&gt;0,$I$19&gt;0),F17/H17*100,0)</f>
        <v>69.556076655615755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249</v>
      </c>
      <c r="F19" s="198"/>
      <c r="G19" s="197">
        <f>SUM(G13:G18)</f>
        <v>348381</v>
      </c>
      <c r="H19" s="199"/>
      <c r="I19" s="200">
        <f t="shared" si="0"/>
        <v>7.1473473007999859E-4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0.26907630522088355</v>
      </c>
      <c r="C24" s="38">
        <f>IF($A$23,D24,"")</f>
        <v>0.16743163375729445</v>
      </c>
      <c r="D24" s="39">
        <f>H13</f>
        <v>0.16743163375729445</v>
      </c>
    </row>
    <row r="25" spans="1:17" ht="15" customHeight="1">
      <c r="A25" s="38" t="s">
        <v>1752</v>
      </c>
      <c r="B25" s="39">
        <f>F14</f>
        <v>0.30522088353413657</v>
      </c>
      <c r="C25" s="38">
        <f>IF($A$23,D25,"")</f>
        <v>0.17062354146753123</v>
      </c>
      <c r="D25" s="39">
        <f>H14</f>
        <v>0.17062354146753123</v>
      </c>
    </row>
    <row r="26" spans="1:17" ht="15" customHeight="1">
      <c r="A26" s="38" t="s">
        <v>1753</v>
      </c>
      <c r="B26" s="39">
        <f>F15</f>
        <v>0.36546184738955823</v>
      </c>
      <c r="C26" s="38">
        <f>IF($A$23,D26,"")</f>
        <v>0.22159072968962143</v>
      </c>
      <c r="D26" s="39">
        <f>H15</f>
        <v>0.22159072968962143</v>
      </c>
    </row>
    <row r="27" spans="1:17" ht="15" customHeight="1">
      <c r="A27" s="38" t="s">
        <v>1754</v>
      </c>
      <c r="B27" s="39">
        <f>F16</f>
        <v>5.2208835341365459E-2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DAE7-A090-4693-AC7A-71F4821F03E1}">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8</v>
      </c>
      <c r="F14" s="207">
        <f>IF($E$51=0,0,E14/$E$51)</f>
        <v>3.2128514056224897E-2</v>
      </c>
      <c r="G14" s="206">
        <f>'Input Sheet'!C8</f>
        <v>3787</v>
      </c>
      <c r="H14" s="207">
        <f>IF($G$51=0,0,G14/$G$51)</f>
        <v>1.0870282822541988E-2</v>
      </c>
      <c r="I14" s="207">
        <f>IF(G14&gt;0,E14/G14,0)</f>
        <v>2.112490097702667E-3</v>
      </c>
      <c r="J14" s="190">
        <f>IF(AND((SQRT((H14*(1-H14))/$E$51))&gt;0, $E$51&gt;0),(F14-H14)/(SQRT((H14*(1-H14))/$E$51)),0)</f>
        <v>3.2350407341745999</v>
      </c>
      <c r="K14" s="208">
        <f>IF(AND(I14&gt;0,$I$51&gt;0),F14/H14*100,0)</f>
        <v>295.56281635652721</v>
      </c>
      <c r="P14" s="1">
        <f ca="1">IF(K14="",0,IF($P$11=2,K14+RAND()/1000,F14+RAND()/1000))</f>
        <v>295.56373029047768</v>
      </c>
      <c r="Q14" s="176">
        <f ca="1">RANK(P14,$P$14:$P$48)+COUNTIF($P14:P$14,P14)-1</f>
        <v>2</v>
      </c>
      <c r="R14" s="40">
        <v>1</v>
      </c>
    </row>
    <row r="15" spans="1:18" ht="14.5">
      <c r="C15" s="205" t="s">
        <v>1757</v>
      </c>
      <c r="D15" s="40" t="s">
        <v>2</v>
      </c>
      <c r="E15" s="206">
        <f>'Input Sheet'!B9</f>
        <v>14</v>
      </c>
      <c r="F15" s="207">
        <f>IF($E$51=0,0,E15/$E$51)</f>
        <v>5.6224899598393573E-2</v>
      </c>
      <c r="G15" s="206">
        <f>'Input Sheet'!C9</f>
        <v>11136</v>
      </c>
      <c r="H15" s="207">
        <f>IF($G$51=0,0,G15/$G$51)</f>
        <v>3.1965003832011507E-2</v>
      </c>
      <c r="I15" s="207">
        <f>IF(G15&gt;0,E15/G15,0)</f>
        <v>1.257183908045977E-3</v>
      </c>
      <c r="J15" s="190">
        <f>IF(AND((SQRT((H15*(1-H15))/$E$51))&gt;0, $E$51&gt;0),(F15-H15)/(SQRT((H15*(1-H15))/$E$51)),0)</f>
        <v>2.1762345186964236</v>
      </c>
      <c r="K15" s="208">
        <f>IF(AND(I15&gt;0,$I$51&gt;0),F15/H15*100,0)</f>
        <v>175.89517552970503</v>
      </c>
      <c r="P15" s="1">
        <f t="shared" ref="P15:P48" ca="1" si="0">IF(K15="",0,IF($P$11=2,K15+RAND()/1000,F15+RAND()/1000))</f>
        <v>175.89596782522915</v>
      </c>
      <c r="Q15" s="176">
        <f ca="1">RANK(P15,$P$14:$P$48)+COUNTIF($P$14:P15,P15)-1</f>
        <v>10</v>
      </c>
      <c r="R15" s="40">
        <v>2</v>
      </c>
    </row>
    <row r="16" spans="1:18" ht="14.5">
      <c r="C16" s="205" t="s">
        <v>1758</v>
      </c>
      <c r="D16" s="40" t="s">
        <v>3</v>
      </c>
      <c r="E16" s="206">
        <f>'Input Sheet'!B10</f>
        <v>19</v>
      </c>
      <c r="F16" s="207">
        <f>IF($E$51=0,0,E16/$E$51)</f>
        <v>7.6305220883534142E-2</v>
      </c>
      <c r="G16" s="206">
        <f>'Input Sheet'!C10</f>
        <v>17099</v>
      </c>
      <c r="H16" s="207">
        <f>IF($G$51=0,0,G16/$G$51)</f>
        <v>4.9081321886095972E-2</v>
      </c>
      <c r="I16" s="207">
        <f>IF(G16&gt;0,E16/G16,0)</f>
        <v>1.1111760921691327E-3</v>
      </c>
      <c r="J16" s="190">
        <f>IF(AND((SQRT((H16*(1-H16))/$E$51))&gt;0, $E$51&gt;0),(F16-H16)/(SQRT((H16*(1-H16))/$E$51)),0)</f>
        <v>1.9884752231603127</v>
      </c>
      <c r="K16" s="208">
        <f>IF(AND(I16&gt;0,$I$51&gt;0),F16/H16*100,0)</f>
        <v>155.46692295822277</v>
      </c>
      <c r="P16" s="1">
        <f t="shared" ca="1" si="0"/>
        <v>155.46783740722796</v>
      </c>
      <c r="Q16" s="176">
        <f ca="1">RANK(P16,$P$14:$P$48)+COUNTIF($P$14:P16,P16)-1</f>
        <v>11</v>
      </c>
      <c r="R16" s="40">
        <v>3</v>
      </c>
    </row>
    <row r="17" spans="1:18" ht="14.5">
      <c r="C17" s="205" t="s">
        <v>1759</v>
      </c>
      <c r="D17" s="40" t="s">
        <v>4</v>
      </c>
      <c r="E17" s="206">
        <f>'Input Sheet'!B11</f>
        <v>18</v>
      </c>
      <c r="F17" s="207">
        <f>IF($E$51=0,0,E17/$E$51)</f>
        <v>7.2289156626506021E-2</v>
      </c>
      <c r="G17" s="206">
        <f>'Input Sheet'!C11</f>
        <v>14210</v>
      </c>
      <c r="H17" s="207">
        <f>IF($G$51=0,0,G17/$G$51)</f>
        <v>4.0788676764806346E-2</v>
      </c>
      <c r="I17" s="207">
        <f>IF(G17&gt;0,E17/G17,0)</f>
        <v>1.2667135819845179E-3</v>
      </c>
      <c r="J17" s="190">
        <f>IF(AND((SQRT((H17*(1-H17))/$E$51))&gt;0, $E$51&gt;0),(F17-H17)/(SQRT((H17*(1-H17))/$E$51)),0)</f>
        <v>2.5129849434654412</v>
      </c>
      <c r="K17" s="208">
        <f>IF(AND(I17&gt;0,$I$51&gt;0),F17/H17*100,0)</f>
        <v>177.22849172905555</v>
      </c>
      <c r="P17" s="1">
        <f t="shared" ca="1" si="0"/>
        <v>177.22934837529812</v>
      </c>
      <c r="Q17" s="176">
        <f ca="1">RANK(P17,$P$14:$P$48)+COUNTIF($P$14:P17,P17)-1</f>
        <v>9</v>
      </c>
      <c r="R17" s="40">
        <v>4</v>
      </c>
    </row>
    <row r="18" spans="1:18" ht="14.5">
      <c r="C18" s="205" t="s">
        <v>1760</v>
      </c>
      <c r="D18" s="40" t="s">
        <v>5</v>
      </c>
      <c r="E18" s="206">
        <f>'Input Sheet'!B12</f>
        <v>8</v>
      </c>
      <c r="F18" s="207">
        <f>IF($E$51=0,0,E18/$E$51)</f>
        <v>3.2128514056224897E-2</v>
      </c>
      <c r="G18" s="206">
        <f>'Input Sheet'!C12</f>
        <v>12098</v>
      </c>
      <c r="H18" s="207">
        <f>IF($G$51=0,0,G18/$G$51)</f>
        <v>3.4726348451838647E-2</v>
      </c>
      <c r="I18" s="207">
        <f>IF(G18&gt;0,E18/G18,0)</f>
        <v>6.612663250123987E-4</v>
      </c>
      <c r="J18" s="190">
        <f>IF(AND((SQRT((H18*(1-H18))/$E$51))&gt;0, $E$51&gt;0),(F18-H18)/(SQRT((H18*(1-H18))/$E$51)),0)</f>
        <v>-0.22390116378283664</v>
      </c>
      <c r="K18" s="208">
        <f>IF(AND(I18&gt;0,$I$51&gt;0),F18/H18*100,0)</f>
        <v>92.519125933391351</v>
      </c>
      <c r="P18" s="1">
        <f t="shared" ca="1" si="0"/>
        <v>92.51924498147747</v>
      </c>
      <c r="Q18" s="176">
        <f ca="1">RANK(P18,$P$14:$P$48)+COUNTIF($P$14:P18,P18)-1</f>
        <v>13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v>
      </c>
      <c r="F21" s="207">
        <f t="shared" ref="F21:F28" si="1">IF($E$51=0,0,E21/$E$51)</f>
        <v>8.0321285140562242E-3</v>
      </c>
      <c r="G21" s="206">
        <f>'Input Sheet'!C13</f>
        <v>3360</v>
      </c>
      <c r="H21" s="207">
        <f t="shared" ref="H21:H28" si="2">IF($G$51=0,0,G21/$G$51)</f>
        <v>9.6446132251758847E-3</v>
      </c>
      <c r="I21" s="207">
        <f t="shared" ref="I21:I28" si="3">IF(G21&gt;0,E21/G21,0)</f>
        <v>5.9523809523809529E-4</v>
      </c>
      <c r="J21" s="190">
        <f t="shared" ref="J21:J28" si="4">IF(AND((SQRT((H21*(1-H21))/$E$51))&gt;0, $E$51&gt;0),(F21-H21)/(SQRT((H21*(1-H21))/$E$51)),0)</f>
        <v>-0.26034985313778808</v>
      </c>
      <c r="K21" s="208">
        <f t="shared" ref="K21:K28" si="5">IF(AND(I21&gt;0,$I$51&gt;0),F21/H21*100,0)</f>
        <v>83.280981067125637</v>
      </c>
      <c r="P21" s="1">
        <f t="shared" ca="1" si="0"/>
        <v>83.281267453798762</v>
      </c>
      <c r="Q21" s="176">
        <f ca="1">RANK(P21,$P$14:$P$48)+COUNTIF($P$14:P21,P21)-1</f>
        <v>14</v>
      </c>
      <c r="R21" s="40">
        <v>6</v>
      </c>
    </row>
    <row r="22" spans="1:18" ht="14.5">
      <c r="C22" s="205" t="s">
        <v>1762</v>
      </c>
      <c r="D22" s="40" t="s">
        <v>8</v>
      </c>
      <c r="E22" s="206">
        <f>'Input Sheet'!B14</f>
        <v>12</v>
      </c>
      <c r="F22" s="207">
        <f t="shared" si="1"/>
        <v>4.8192771084337352E-2</v>
      </c>
      <c r="G22" s="206">
        <f>'Input Sheet'!C14</f>
        <v>7077</v>
      </c>
      <c r="H22" s="207">
        <f t="shared" si="2"/>
        <v>2.0313966605526708E-2</v>
      </c>
      <c r="I22" s="207">
        <f t="shared" si="3"/>
        <v>1.6956337431114879E-3</v>
      </c>
      <c r="J22" s="190">
        <f t="shared" si="4"/>
        <v>3.1184084182851106</v>
      </c>
      <c r="K22" s="208">
        <f t="shared" si="5"/>
        <v>237.23958998350332</v>
      </c>
      <c r="P22" s="1">
        <f t="shared" ca="1" si="0"/>
        <v>237.24041707252908</v>
      </c>
      <c r="Q22" s="176">
        <f ca="1">RANK(P22,$P$14:$P$48)+COUNTIF($P$14:P22,P22)-1</f>
        <v>4</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6.5911461772280632E-4</v>
      </c>
      <c r="Q23" s="176">
        <f ca="1">RANK(P23,$P$14:$P$48)+COUNTIF($P$14:P23,P23)-1</f>
        <v>21</v>
      </c>
      <c r="R23" s="40">
        <v>8</v>
      </c>
    </row>
    <row r="24" spans="1:18" ht="14.5">
      <c r="C24" s="205" t="s">
        <v>1764</v>
      </c>
      <c r="D24" s="40" t="s">
        <v>10</v>
      </c>
      <c r="E24" s="206">
        <f>'Input Sheet'!B16</f>
        <v>21</v>
      </c>
      <c r="F24" s="207">
        <f t="shared" si="1"/>
        <v>8.4337349397590355E-2</v>
      </c>
      <c r="G24" s="206">
        <f>'Input Sheet'!C16</f>
        <v>16337</v>
      </c>
      <c r="H24" s="207">
        <f t="shared" si="2"/>
        <v>4.6894061386815011E-2</v>
      </c>
      <c r="I24" s="207">
        <f t="shared" si="3"/>
        <v>1.2854257207565649E-3</v>
      </c>
      <c r="J24" s="190">
        <f t="shared" si="4"/>
        <v>2.7947575652865595</v>
      </c>
      <c r="K24" s="208">
        <f t="shared" si="5"/>
        <v>179.84654539071997</v>
      </c>
      <c r="P24" s="1">
        <f t="shared" ca="1" si="0"/>
        <v>179.84751853203238</v>
      </c>
      <c r="Q24" s="176">
        <f ca="1">RANK(P24,$P$14:$P$48)+COUNTIF($P$14:P24,P24)-1</f>
        <v>8</v>
      </c>
      <c r="R24" s="40">
        <v>9</v>
      </c>
    </row>
    <row r="25" spans="1:18" ht="14.5">
      <c r="C25" s="213" t="s">
        <v>1765</v>
      </c>
      <c r="D25" s="40" t="s">
        <v>11</v>
      </c>
      <c r="E25" s="206">
        <f>'Input Sheet'!B17</f>
        <v>18</v>
      </c>
      <c r="F25" s="207">
        <f t="shared" si="1"/>
        <v>7.2289156626506021E-2</v>
      </c>
      <c r="G25" s="206">
        <f>'Input Sheet'!C17</f>
        <v>12048</v>
      </c>
      <c r="H25" s="207">
        <f t="shared" si="2"/>
        <v>3.45828274217021E-2</v>
      </c>
      <c r="I25" s="207">
        <f t="shared" si="3"/>
        <v>1.4940239043824701E-3</v>
      </c>
      <c r="J25" s="190">
        <f t="shared" si="4"/>
        <v>3.2563132016686187</v>
      </c>
      <c r="K25" s="208">
        <f t="shared" si="5"/>
        <v>209.03194451111219</v>
      </c>
      <c r="P25" s="1">
        <f t="shared" ca="1" si="0"/>
        <v>209.03276044557347</v>
      </c>
      <c r="Q25" s="176">
        <f ca="1">RANK(P25,$P$14:$P$48)+COUNTIF($P$14:P25,P25)-1</f>
        <v>5</v>
      </c>
      <c r="R25" s="40">
        <v>10</v>
      </c>
    </row>
    <row r="26" spans="1:18" ht="14.5">
      <c r="C26" s="213" t="s">
        <v>1766</v>
      </c>
      <c r="D26" s="40" t="s">
        <v>12</v>
      </c>
      <c r="E26" s="206">
        <f>'Input Sheet'!B18</f>
        <v>10</v>
      </c>
      <c r="F26" s="207">
        <f t="shared" si="1"/>
        <v>4.0160642570281124E-2</v>
      </c>
      <c r="G26" s="206">
        <f>'Input Sheet'!C18</f>
        <v>6926</v>
      </c>
      <c r="H26" s="207">
        <f t="shared" si="2"/>
        <v>1.988053309451434E-2</v>
      </c>
      <c r="I26" s="207">
        <f t="shared" si="3"/>
        <v>1.4438348252959862E-3</v>
      </c>
      <c r="J26" s="190">
        <f t="shared" si="4"/>
        <v>2.2925374990530467</v>
      </c>
      <c r="K26" s="208">
        <f t="shared" si="5"/>
        <v>202.00988765921321</v>
      </c>
      <c r="P26" s="1">
        <f t="shared" ca="1" si="0"/>
        <v>202.01007461814305</v>
      </c>
      <c r="Q26" s="176">
        <f ca="1">RANK(P26,$P$14:$P$48)+COUNTIF($P$14:P26,P26)-1</f>
        <v>7</v>
      </c>
      <c r="R26" s="40">
        <v>11</v>
      </c>
    </row>
    <row r="27" spans="1:18" ht="14.5">
      <c r="C27" s="213" t="s">
        <v>1767</v>
      </c>
      <c r="D27" s="40" t="s">
        <v>13</v>
      </c>
      <c r="E27" s="206">
        <f>'Input Sheet'!B19</f>
        <v>13</v>
      </c>
      <c r="F27" s="207">
        <f t="shared" si="1"/>
        <v>5.2208835341365459E-2</v>
      </c>
      <c r="G27" s="206">
        <f>'Input Sheet'!C19</f>
        <v>6282</v>
      </c>
      <c r="H27" s="207">
        <f t="shared" si="2"/>
        <v>1.8031982226355627E-2</v>
      </c>
      <c r="I27" s="207">
        <f t="shared" si="3"/>
        <v>2.0694046482012097E-3</v>
      </c>
      <c r="J27" s="190">
        <f t="shared" si="4"/>
        <v>4.0528575416536894</v>
      </c>
      <c r="K27" s="208">
        <f t="shared" si="5"/>
        <v>289.53464286947212</v>
      </c>
      <c r="P27" s="1">
        <f t="shared" ca="1" si="0"/>
        <v>289.53557034217357</v>
      </c>
      <c r="Q27" s="176">
        <f ca="1">RANK(P27,$P$14:$P$48)+COUNTIF($P$14:P27,P27)-1</f>
        <v>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-2.3265368243923255</v>
      </c>
      <c r="K28" s="208">
        <f t="shared" si="5"/>
        <v>0</v>
      </c>
      <c r="P28" s="1">
        <f t="shared" ca="1" si="0"/>
        <v>2.9889263696079583E-4</v>
      </c>
      <c r="Q28" s="176">
        <f ca="1">RANK(P28,$P$14:$P$48)+COUNTIF($P$14:P28,P28)-1</f>
        <v>27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33</v>
      </c>
      <c r="F31" s="207">
        <f>IF($E$51=0,0,E31/$E$51)</f>
        <v>0.13253012048192772</v>
      </c>
      <c r="G31" s="206">
        <f>'Input Sheet'!C21</f>
        <v>13105</v>
      </c>
      <c r="H31" s="207">
        <f>IF($G$51=0,0,G31/$G$51)</f>
        <v>3.7616861998788685E-2</v>
      </c>
      <c r="I31" s="207">
        <f>IF(G31&gt;0,E31/G31,0)</f>
        <v>2.5181228538725675E-3</v>
      </c>
      <c r="J31" s="190">
        <f>IF(AND((SQRT((H31*(1-H31))/$E$51))&gt;0, $E$51&gt;0),(F31-H31)/(SQRT((H31*(1-H31))/$E$51)),0)</f>
        <v>7.871568381242338</v>
      </c>
      <c r="K31" s="208">
        <f>IF(AND(I31&gt;0,$I$51&gt;0),F31/H31*100,0)</f>
        <v>352.31572608633695</v>
      </c>
      <c r="P31" s="1">
        <f t="shared" ca="1" si="0"/>
        <v>352.31632855569785</v>
      </c>
      <c r="Q31" s="176">
        <f ca="1">RANK(P31,$P$14:$P$48)+COUNTIF($P$14:P31,P31)-1</f>
        <v>1</v>
      </c>
      <c r="R31" s="40">
        <v>14</v>
      </c>
    </row>
    <row r="32" spans="1:18" ht="14.5">
      <c r="C32" s="213" t="s">
        <v>1771</v>
      </c>
      <c r="D32" s="40" t="s">
        <v>17</v>
      </c>
      <c r="E32" s="206">
        <f>'Input Sheet'!B22</f>
        <v>1</v>
      </c>
      <c r="F32" s="207">
        <f>IF($E$51=0,0,E32/$E$51)</f>
        <v>4.0160642570281121E-3</v>
      </c>
      <c r="G32" s="206">
        <f>'Input Sheet'!C22</f>
        <v>15117</v>
      </c>
      <c r="H32" s="207">
        <f>IF($G$51=0,0,G32/$G$51)</f>
        <v>4.3392148251483291E-2</v>
      </c>
      <c r="I32" s="207">
        <f>IF(G32&gt;0,E32/G32,0)</f>
        <v>6.6150691274723819E-5</v>
      </c>
      <c r="J32" s="190">
        <f>IF(AND((SQRT((H32*(1-H32))/$E$51))&gt;0, $E$51&gt;0),(F32-H32)/(SQRT((H32*(1-H32))/$E$51)),0)</f>
        <v>-3.0497177671781013</v>
      </c>
      <c r="K32" s="208">
        <f>IF(AND(I32&gt;0,$I$51&gt;0),F32/H32*100,0)</f>
        <v>9.2552787056142805</v>
      </c>
      <c r="P32" s="1">
        <f t="shared" ca="1" si="0"/>
        <v>9.2556115342388399</v>
      </c>
      <c r="Q32" s="176">
        <f ca="1">RANK(P32,$P$14:$P$48)+COUNTIF($P$14:P32,P32)-1</f>
        <v>19</v>
      </c>
      <c r="R32" s="40">
        <v>15</v>
      </c>
    </row>
    <row r="33" spans="1:18" ht="14.5">
      <c r="C33" s="213" t="s">
        <v>1772</v>
      </c>
      <c r="D33" s="40" t="s">
        <v>18</v>
      </c>
      <c r="E33" s="206">
        <f>'Input Sheet'!B23</f>
        <v>18</v>
      </c>
      <c r="F33" s="207">
        <f>IF($E$51=0,0,E33/$E$51)</f>
        <v>7.2289156626506021E-2</v>
      </c>
      <c r="G33" s="206">
        <f>'Input Sheet'!C23</f>
        <v>22417</v>
      </c>
      <c r="H33" s="207">
        <f>IF($G$51=0,0,G33/$G$51)</f>
        <v>6.4346218651418999E-2</v>
      </c>
      <c r="I33" s="207">
        <f>IF(G33&gt;0,E33/G33,0)</f>
        <v>8.0296203773921578E-4</v>
      </c>
      <c r="J33" s="190">
        <f>IF(AND((SQRT((H33*(1-H33))/$E$51))&gt;0, $E$51&gt;0),(F33-H33)/(SQRT((H33*(1-H33))/$E$51)),0)</f>
        <v>0.51081276439286738</v>
      </c>
      <c r="K33" s="208">
        <f>IF(AND(I33&gt;0,$I$51&gt;0),F33/H33*100,0)</f>
        <v>112.34406332113483</v>
      </c>
      <c r="P33" s="1">
        <f t="shared" ca="1" si="0"/>
        <v>112.34433144136872</v>
      </c>
      <c r="Q33" s="176">
        <f ca="1">RANK(P33,$P$14:$P$48)+COUNTIF($P$14:P33,P33)-1</f>
        <v>12</v>
      </c>
      <c r="R33" s="40">
        <v>16</v>
      </c>
    </row>
    <row r="34" spans="1:18" ht="14.5">
      <c r="C34" s="213" t="s">
        <v>1773</v>
      </c>
      <c r="D34" s="40" t="s">
        <v>19</v>
      </c>
      <c r="E34" s="206">
        <f>'Input Sheet'!B24</f>
        <v>39</v>
      </c>
      <c r="F34" s="207">
        <f>IF($E$51=0,0,E34/$E$51)</f>
        <v>0.15662650602409639</v>
      </c>
      <c r="G34" s="206">
        <f>'Input Sheet'!C24</f>
        <v>26453</v>
      </c>
      <c r="H34" s="207">
        <f>IF($G$51=0,0,G34/$G$51)</f>
        <v>7.5931236204040978E-2</v>
      </c>
      <c r="I34" s="207">
        <f>IF(G34&gt;0,E34/G34,0)</f>
        <v>1.4743129323706195E-3</v>
      </c>
      <c r="J34" s="190">
        <f>IF(AND((SQRT((H34*(1-H34))/$E$51))&gt;0, $E$51&gt;0),(F34-H34)/(SQRT((H34*(1-H34))/$E$51)),0)</f>
        <v>4.807124513761921</v>
      </c>
      <c r="K34" s="208">
        <f>IF(AND(I34&gt;0,$I$51&gt;0),F34/H34*100,0)</f>
        <v>206.27414204506377</v>
      </c>
      <c r="P34" s="1">
        <f t="shared" ca="1" si="0"/>
        <v>206.27480012838043</v>
      </c>
      <c r="Q34" s="176">
        <f ca="1">RANK(P34,$P$14:$P$48)+COUNTIF($P$14:P34,P34)-1</f>
        <v>6</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-0.27529064652060525</v>
      </c>
      <c r="K35" s="208">
        <f>IF(AND(I35&gt;0,$I$51&gt;0),F35/H35*100,0)</f>
        <v>0</v>
      </c>
      <c r="P35" s="1">
        <f t="shared" ca="1" si="0"/>
        <v>3.8720009158593158E-4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v>
      </c>
      <c r="F38" s="207">
        <f t="shared" ref="F38:F44" si="6">IF($E$51=0,0,E38/$E$51)</f>
        <v>2.4096385542168676E-2</v>
      </c>
      <c r="G38" s="206">
        <f>'Input Sheet'!C26</f>
        <v>48853</v>
      </c>
      <c r="H38" s="207">
        <f t="shared" ref="H38:H44" si="7">IF($G$51=0,0,G38/$G$51)</f>
        <v>0.14022865770521353</v>
      </c>
      <c r="I38" s="207">
        <f t="shared" ref="I38:I44" si="8">IF(G38&gt;0,E38/G38,0)</f>
        <v>1.2281743188749923E-4</v>
      </c>
      <c r="J38" s="190">
        <f t="shared" ref="J38:J44" si="9">IF(AND((SQRT((H38*(1-H38))/$E$51))&gt;0, $E$51&gt;0),(F38-H38)/(SQRT((H38*(1-H38))/$E$51)),0)</f>
        <v>-5.2776760076827962</v>
      </c>
      <c r="K38" s="208">
        <f t="shared" ref="K38:K44" si="10">IF(AND(I38&gt;0,$I$51&gt;0),F38/H38*100,0)</f>
        <v>17.183638449156174</v>
      </c>
      <c r="P38" s="1">
        <f t="shared" ca="1" si="0"/>
        <v>17.183666333529075</v>
      </c>
      <c r="Q38" s="176">
        <f ca="1">RANK(P38,$P$14:$P$48)+COUNTIF($P$14:P38,P38)-1</f>
        <v>18</v>
      </c>
      <c r="R38" s="40">
        <v>19</v>
      </c>
    </row>
    <row r="39" spans="1:18" ht="14.5">
      <c r="C39" s="213" t="s">
        <v>1777</v>
      </c>
      <c r="D39" s="40" t="s">
        <v>23</v>
      </c>
      <c r="E39" s="206">
        <f>'Input Sheet'!B27</f>
        <v>4</v>
      </c>
      <c r="F39" s="207">
        <f t="shared" si="6"/>
        <v>1.6064257028112448E-2</v>
      </c>
      <c r="G39" s="206">
        <f>'Input Sheet'!C27</f>
        <v>25084</v>
      </c>
      <c r="H39" s="207">
        <f t="shared" si="7"/>
        <v>7.2001630398902353E-2</v>
      </c>
      <c r="I39" s="207">
        <f t="shared" si="8"/>
        <v>1.5946420028703555E-4</v>
      </c>
      <c r="J39" s="190">
        <f t="shared" si="9"/>
        <v>-3.4147347260708507</v>
      </c>
      <c r="K39" s="208">
        <f t="shared" si="10"/>
        <v>22.310962875581417</v>
      </c>
      <c r="P39" s="1">
        <f t="shared" ca="1" si="0"/>
        <v>22.311728038502753</v>
      </c>
      <c r="Q39" s="176">
        <f ca="1">RANK(P39,$P$14:$P$48)+COUNTIF($P$14:P39,P39)-1</f>
        <v>17</v>
      </c>
      <c r="R39" s="40">
        <v>20</v>
      </c>
    </row>
    <row r="40" spans="1:18" ht="14.5">
      <c r="C40" s="213" t="s">
        <v>1778</v>
      </c>
      <c r="D40" s="40" t="s">
        <v>24</v>
      </c>
      <c r="E40" s="206">
        <f>'Input Sheet'!B28</f>
        <v>3</v>
      </c>
      <c r="F40" s="207">
        <f t="shared" si="6"/>
        <v>1.2048192771084338E-2</v>
      </c>
      <c r="G40" s="206">
        <f>'Input Sheet'!C28</f>
        <v>5253</v>
      </c>
      <c r="H40" s="207">
        <f t="shared" si="7"/>
        <v>1.5078319426145513E-2</v>
      </c>
      <c r="I40" s="207">
        <f t="shared" si="8"/>
        <v>5.7110222729868647E-4</v>
      </c>
      <c r="J40" s="190">
        <f t="shared" si="9"/>
        <v>-0.39235856448481221</v>
      </c>
      <c r="K40" s="208">
        <f t="shared" si="10"/>
        <v>79.904082348812736</v>
      </c>
      <c r="P40" s="1">
        <f t="shared" ca="1" si="0"/>
        <v>79.904351884625754</v>
      </c>
      <c r="Q40" s="176">
        <f ca="1">RANK(P40,$P$14:$P$48)+COUNTIF($P$14:P40,P40)-1</f>
        <v>15</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-0.96833677776899907</v>
      </c>
      <c r="K41" s="208">
        <f t="shared" si="10"/>
        <v>0</v>
      </c>
      <c r="P41" s="1">
        <f t="shared" ca="1" si="0"/>
        <v>5.4479010068661309E-4</v>
      </c>
      <c r="Q41" s="176">
        <f ca="1">RANK(P41,$P$14:$P$48)+COUNTIF($P$14:P41,P41)-1</f>
        <v>23</v>
      </c>
      <c r="R41" s="40">
        <v>22</v>
      </c>
    </row>
    <row r="42" spans="1:18" ht="14.5">
      <c r="C42" s="213" t="s">
        <v>1780</v>
      </c>
      <c r="D42" s="40" t="s">
        <v>26</v>
      </c>
      <c r="E42" s="206">
        <f>'Input Sheet'!B30</f>
        <v>0</v>
      </c>
      <c r="F42" s="207">
        <f t="shared" si="6"/>
        <v>0</v>
      </c>
      <c r="G42" s="206">
        <f>'Input Sheet'!C30</f>
        <v>15264</v>
      </c>
      <c r="H42" s="207">
        <f t="shared" si="7"/>
        <v>4.3814100080084732E-2</v>
      </c>
      <c r="I42" s="207">
        <f t="shared" si="8"/>
        <v>0</v>
      </c>
      <c r="J42" s="190">
        <f t="shared" si="9"/>
        <v>-3.3778118418189513</v>
      </c>
      <c r="K42" s="208">
        <f t="shared" si="10"/>
        <v>0</v>
      </c>
      <c r="P42" s="1">
        <f t="shared" ca="1" si="0"/>
        <v>4.7636389953548694E-4</v>
      </c>
      <c r="Q42" s="176">
        <f ca="1">RANK(P42,$P$14:$P$48)+COUNTIF($P$14:P42,P42)-1</f>
        <v>24</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-4.8774741471206546</v>
      </c>
      <c r="K43" s="208">
        <f t="shared" si="10"/>
        <v>0</v>
      </c>
      <c r="P43" s="1">
        <f t="shared" ca="1" si="0"/>
        <v>4.1136406539685791E-4</v>
      </c>
      <c r="Q43" s="176">
        <f ca="1">RANK(P43,$P$14:$P$48)+COUNTIF($P$14:P43,P43)-1</f>
        <v>25</v>
      </c>
      <c r="R43" s="40">
        <v>24</v>
      </c>
    </row>
    <row r="44" spans="1:18" ht="14.5">
      <c r="C44" s="213" t="s">
        <v>1782</v>
      </c>
      <c r="D44" s="40" t="s">
        <v>28</v>
      </c>
      <c r="E44" s="206">
        <f>'Input Sheet'!B32</f>
        <v>0</v>
      </c>
      <c r="F44" s="207">
        <f t="shared" si="6"/>
        <v>0</v>
      </c>
      <c r="G44" s="206">
        <f>'Input Sheet'!C32</f>
        <v>23245</v>
      </c>
      <c r="H44" s="207">
        <f t="shared" si="7"/>
        <v>6.6722926910480193E-2</v>
      </c>
      <c r="I44" s="207">
        <f t="shared" si="8"/>
        <v>0</v>
      </c>
      <c r="J44" s="190">
        <f t="shared" si="9"/>
        <v>-4.2192175562034562</v>
      </c>
      <c r="K44" s="208">
        <f t="shared" si="10"/>
        <v>0</v>
      </c>
      <c r="P44" s="1">
        <f t="shared" ca="1" si="0"/>
        <v>5.8584751874299617E-4</v>
      </c>
      <c r="Q44" s="176">
        <f ca="1">RANK(P44,$P$14:$P$48)+COUNTIF($P$14:P44,P44)-1</f>
        <v>22</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-0.41171281883746552</v>
      </c>
      <c r="K47" s="208">
        <f>IF(AND(I47&gt;0,$I$51&gt;0),F47/H47*100,0)</f>
        <v>0</v>
      </c>
      <c r="P47" s="1">
        <f t="shared" ca="1" si="0"/>
        <v>8.3139282792554878E-4</v>
      </c>
      <c r="Q47" s="176">
        <f ca="1">RANK(P47,$P$14:$P$48)+COUNTIF($P$14:P47,P47)-1</f>
        <v>20</v>
      </c>
      <c r="R47" s="40">
        <v>60</v>
      </c>
    </row>
    <row r="48" spans="1:18" ht="14.5">
      <c r="C48" s="205" t="s">
        <v>1785</v>
      </c>
      <c r="D48" s="40" t="s">
        <v>1786</v>
      </c>
      <c r="E48" s="206">
        <f>'Input Sheet'!B34</f>
        <v>2</v>
      </c>
      <c r="F48" s="207">
        <f>IF($E$51=0,0,E48/$E$51)</f>
        <v>8.0321285140562242E-3</v>
      </c>
      <c r="G48" s="206">
        <f>'Input Sheet'!C34</f>
        <v>3786</v>
      </c>
      <c r="H48" s="207">
        <f>IF($G$51=0,0,G48/$G$51)</f>
        <v>1.0867412401939256E-2</v>
      </c>
      <c r="I48" s="207">
        <f>IF(G48&gt;0,E48/G48,0)</f>
        <v>5.2826201796090863E-4</v>
      </c>
      <c r="J48" s="190">
        <f>IF(AND((SQRT((H48*(1-H48))/$E$51))&gt;0, $E$51&gt;0),(F48-H48)/(SQRT((H48*(1-H48))/$E$51)),0)</f>
        <v>-0.43152493346736054</v>
      </c>
      <c r="K48" s="208">
        <f>IF(AND(I48&gt;0,$I$51&gt;0),F48/H48*100,0)</f>
        <v>73.910220915357144</v>
      </c>
      <c r="P48" s="1">
        <f t="shared" ca="1" si="0"/>
        <v>73.910727951599171</v>
      </c>
      <c r="Q48" s="176">
        <f ca="1">RANK(P48,$P$14:$P$48)+COUNTIF($P$14:P48,P48)-1</f>
        <v>16</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249</v>
      </c>
      <c r="F51" s="42"/>
      <c r="G51" s="220">
        <f>SUM(G14:G48)</f>
        <v>348381</v>
      </c>
      <c r="H51" s="17"/>
      <c r="I51" s="221">
        <f>IF(G51&gt;0,E51/G51,0)</f>
        <v>7.1473473007999859E-4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F0F4-DCA3-4C6D-9D77-46451DAA7A45}">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18</v>
      </c>
      <c r="C13" s="226" t="str">
        <f ca="1">INDEX('Wellbeing Acorn Type'!$C$14:$C$48,'Type Sorted'!B13)</f>
        <v>3.14</v>
      </c>
      <c r="D13" s="40" t="str">
        <f ca="1">INDEX('Wellbeing Acorn Type'!D$14:D$48,'Type Sorted'!$B13)</f>
        <v>Rooted Routines</v>
      </c>
      <c r="E13" s="40"/>
      <c r="F13" s="40"/>
      <c r="G13" s="40"/>
      <c r="H13" s="40"/>
      <c r="I13" s="40"/>
      <c r="J13" s="40"/>
      <c r="K13" s="40"/>
      <c r="L13" s="40"/>
      <c r="M13" s="40"/>
      <c r="N13" s="40"/>
      <c r="O13" s="40"/>
      <c r="P13" s="206">
        <f ca="1">INDEX('Wellbeing Acorn Type'!E$14:E$48,'Type Sorted'!$B13)</f>
        <v>33</v>
      </c>
      <c r="Q13" s="207">
        <f ca="1">INDEX('Wellbeing Acorn Type'!F$14:F$48,'Type Sorted'!$B13)</f>
        <v>0.13253012048192772</v>
      </c>
      <c r="R13" s="206">
        <f ca="1">INDEX('Wellbeing Acorn Type'!G$14:G$48,'Type Sorted'!$B13)</f>
        <v>13105</v>
      </c>
      <c r="S13" s="207">
        <f ca="1">INDEX('Wellbeing Acorn Type'!H$14:H$48,'Type Sorted'!$B13)</f>
        <v>3.7616861998788685E-2</v>
      </c>
      <c r="T13" s="207">
        <f ca="1">INDEX('Wellbeing Acorn Type'!I$14:I$48,'Type Sorted'!$B13)</f>
        <v>2.5181228538725675E-3</v>
      </c>
      <c r="U13" s="227">
        <f ca="1">INDEX('Wellbeing Acorn Type'!J$14:J$48,'Type Sorted'!$B13)</f>
        <v>7.871568381242338</v>
      </c>
      <c r="V13" s="208">
        <f ca="1">INDEX('Wellbeing Acorn Type'!K$14:K$48,'Type Sorted'!$B13)</f>
        <v>352.31572608633695</v>
      </c>
      <c r="W13" s="208"/>
    </row>
    <row r="14" spans="1:28" ht="20.149999999999999" customHeight="1">
      <c r="A14" s="225">
        <v>2</v>
      </c>
      <c r="B14" s="225">
        <f ca="1">MATCH(A14,'Wellbeing Acorn Type'!$Q$14:$Q$48,0)</f>
        <v>1</v>
      </c>
      <c r="C14" s="226" t="str">
        <f ca="1">INDEX('Wellbeing Acorn Type'!$C$14:$C$48,'Type Sorted'!B14)</f>
        <v>1.1</v>
      </c>
      <c r="D14" s="40" t="str">
        <f ca="1">INDEX('Wellbeing Acorn Type'!D$14:D$48,'Type Sorted'!$B14)</f>
        <v>Limited Living</v>
      </c>
      <c r="E14" s="40"/>
      <c r="F14" s="40"/>
      <c r="G14" s="40"/>
      <c r="H14" s="40"/>
      <c r="I14" s="40"/>
      <c r="J14" s="40"/>
      <c r="K14" s="40"/>
      <c r="L14" s="40"/>
      <c r="M14" s="40"/>
      <c r="N14" s="40"/>
      <c r="O14" s="40"/>
      <c r="P14" s="206">
        <f ca="1">INDEX('Wellbeing Acorn Type'!E$14:E$48,'Type Sorted'!$B14)</f>
        <v>8</v>
      </c>
      <c r="Q14" s="207">
        <f ca="1">INDEX('Wellbeing Acorn Type'!F$14:F$48,'Type Sorted'!$B14)</f>
        <v>3.2128514056224897E-2</v>
      </c>
      <c r="R14" s="206">
        <f ca="1">INDEX('Wellbeing Acorn Type'!G$14:G$48,'Type Sorted'!$B14)</f>
        <v>3787</v>
      </c>
      <c r="S14" s="207">
        <f ca="1">INDEX('Wellbeing Acorn Type'!H$14:H$48,'Type Sorted'!$B14)</f>
        <v>1.0870282822541988E-2</v>
      </c>
      <c r="T14" s="207">
        <f ca="1">INDEX('Wellbeing Acorn Type'!I$14:I$48,'Type Sorted'!$B14)</f>
        <v>2.112490097702667E-3</v>
      </c>
      <c r="U14" s="227">
        <f ca="1">INDEX('Wellbeing Acorn Type'!J$14:J$48,'Type Sorted'!$B14)</f>
        <v>3.2350407341745999</v>
      </c>
      <c r="V14" s="208">
        <f ca="1">INDEX('Wellbeing Acorn Type'!K$14:K$48,'Type Sorted'!$B14)</f>
        <v>295.56281635652721</v>
      </c>
      <c r="W14" s="208"/>
    </row>
    <row r="15" spans="1:28" ht="20.149999999999999" customHeight="1">
      <c r="A15" s="225">
        <v>3</v>
      </c>
      <c r="B15" s="225">
        <f ca="1">MATCH(A15,'Wellbeing Acorn Type'!$Q$14:$Q$48,0)</f>
        <v>14</v>
      </c>
      <c r="C15" s="226" t="str">
        <f ca="1">INDEX('Wellbeing Acorn Type'!$C$14:$C$48,'Type Sorted'!B15)</f>
        <v>2.12</v>
      </c>
      <c r="D15" s="40" t="str">
        <f ca="1">INDEX('Wellbeing Acorn Type'!D$14:D$48,'Type Sorted'!$B15)</f>
        <v>Perilous Futures</v>
      </c>
      <c r="E15" s="40"/>
      <c r="F15" s="40"/>
      <c r="G15" s="40"/>
      <c r="H15" s="40"/>
      <c r="I15" s="40"/>
      <c r="J15" s="40"/>
      <c r="K15" s="40"/>
      <c r="L15" s="40"/>
      <c r="M15" s="40"/>
      <c r="N15" s="40"/>
      <c r="O15" s="40"/>
      <c r="P15" s="206">
        <f ca="1">INDEX('Wellbeing Acorn Type'!E$14:E$48,'Type Sorted'!$B15)</f>
        <v>13</v>
      </c>
      <c r="Q15" s="207">
        <f ca="1">INDEX('Wellbeing Acorn Type'!F$14:F$48,'Type Sorted'!$B15)</f>
        <v>5.2208835341365459E-2</v>
      </c>
      <c r="R15" s="206">
        <f ca="1">INDEX('Wellbeing Acorn Type'!G$14:G$48,'Type Sorted'!$B15)</f>
        <v>6282</v>
      </c>
      <c r="S15" s="207">
        <f ca="1">INDEX('Wellbeing Acorn Type'!H$14:H$48,'Type Sorted'!$B15)</f>
        <v>1.8031982226355627E-2</v>
      </c>
      <c r="T15" s="207">
        <f ca="1">INDEX('Wellbeing Acorn Type'!I$14:I$48,'Type Sorted'!$B15)</f>
        <v>2.0694046482012097E-3</v>
      </c>
      <c r="U15" s="227">
        <f ca="1">INDEX('Wellbeing Acorn Type'!J$14:J$48,'Type Sorted'!$B15)</f>
        <v>4.0528575416536894</v>
      </c>
      <c r="V15" s="208">
        <f ca="1">INDEX('Wellbeing Acorn Type'!K$14:K$48,'Type Sorted'!$B15)</f>
        <v>289.53464286947212</v>
      </c>
      <c r="W15" s="208"/>
    </row>
    <row r="16" spans="1:28" ht="20.149999999999999" customHeight="1">
      <c r="A16" s="225">
        <v>4</v>
      </c>
      <c r="B16" s="225">
        <f ca="1">MATCH(A16,'Wellbeing Acorn Type'!$Q$14:$Q$48,0)</f>
        <v>9</v>
      </c>
      <c r="C16" s="226" t="str">
        <f ca="1">INDEX('Wellbeing Acorn Type'!$C$14:$C$48,'Type Sorted'!B16)</f>
        <v>2.7</v>
      </c>
      <c r="D16" s="40" t="str">
        <f ca="1">INDEX('Wellbeing Acorn Type'!D$14:D$48,'Type Sorted'!$B16)</f>
        <v>Struggling Smokers</v>
      </c>
      <c r="E16" s="40"/>
      <c r="F16" s="40"/>
      <c r="G16" s="40"/>
      <c r="H16" s="40"/>
      <c r="I16" s="40"/>
      <c r="J16" s="40"/>
      <c r="K16" s="40"/>
      <c r="L16" s="40"/>
      <c r="M16" s="40"/>
      <c r="N16" s="40"/>
      <c r="O16" s="40"/>
      <c r="P16" s="206">
        <f ca="1">INDEX('Wellbeing Acorn Type'!E$14:E$48,'Type Sorted'!$B16)</f>
        <v>12</v>
      </c>
      <c r="Q16" s="207">
        <f ca="1">INDEX('Wellbeing Acorn Type'!F$14:F$48,'Type Sorted'!$B16)</f>
        <v>4.8192771084337352E-2</v>
      </c>
      <c r="R16" s="206">
        <f ca="1">INDEX('Wellbeing Acorn Type'!G$14:G$48,'Type Sorted'!$B16)</f>
        <v>7077</v>
      </c>
      <c r="S16" s="207">
        <f ca="1">INDEX('Wellbeing Acorn Type'!H$14:H$48,'Type Sorted'!$B16)</f>
        <v>2.0313966605526708E-2</v>
      </c>
      <c r="T16" s="207">
        <f ca="1">INDEX('Wellbeing Acorn Type'!I$14:I$48,'Type Sorted'!$B16)</f>
        <v>1.6956337431114879E-3</v>
      </c>
      <c r="U16" s="227">
        <f ca="1">INDEX('Wellbeing Acorn Type'!J$14:J$48,'Type Sorted'!$B16)</f>
        <v>3.1184084182851106</v>
      </c>
      <c r="V16" s="208">
        <f ca="1">INDEX('Wellbeing Acorn Type'!K$14:K$48,'Type Sorted'!$B16)</f>
        <v>237.23958998350332</v>
      </c>
      <c r="W16" s="208"/>
    </row>
    <row r="17" spans="1:23" ht="20.149999999999999" customHeight="1">
      <c r="A17" s="225">
        <v>5</v>
      </c>
      <c r="B17" s="225">
        <f ca="1">MATCH(A17,'Wellbeing Acorn Type'!$Q$14:$Q$48,0)</f>
        <v>12</v>
      </c>
      <c r="C17" s="226" t="str">
        <f ca="1">INDEX('Wellbeing Acorn Type'!$C$14:$C$48,'Type Sorted'!B17)</f>
        <v>2.10</v>
      </c>
      <c r="D17" s="40" t="str">
        <f ca="1">INDEX('Wellbeing Acorn Type'!D$14:D$48,'Type Sorted'!$B17)</f>
        <v>Respiratory Risks</v>
      </c>
      <c r="E17" s="40"/>
      <c r="F17" s="40"/>
      <c r="G17" s="40"/>
      <c r="H17" s="40"/>
      <c r="I17" s="40"/>
      <c r="J17" s="40"/>
      <c r="K17" s="40"/>
      <c r="L17" s="40"/>
      <c r="M17" s="40"/>
      <c r="N17" s="40"/>
      <c r="O17" s="40"/>
      <c r="P17" s="206">
        <f ca="1">INDEX('Wellbeing Acorn Type'!E$14:E$48,'Type Sorted'!$B17)</f>
        <v>18</v>
      </c>
      <c r="Q17" s="207">
        <f ca="1">INDEX('Wellbeing Acorn Type'!F$14:F$48,'Type Sorted'!$B17)</f>
        <v>7.2289156626506021E-2</v>
      </c>
      <c r="R17" s="206">
        <f ca="1">INDEX('Wellbeing Acorn Type'!G$14:G$48,'Type Sorted'!$B17)</f>
        <v>12048</v>
      </c>
      <c r="S17" s="207">
        <f ca="1">INDEX('Wellbeing Acorn Type'!H$14:H$48,'Type Sorted'!$B17)</f>
        <v>3.45828274217021E-2</v>
      </c>
      <c r="T17" s="207">
        <f ca="1">INDEX('Wellbeing Acorn Type'!I$14:I$48,'Type Sorted'!$B17)</f>
        <v>1.4940239043824701E-3</v>
      </c>
      <c r="U17" s="227">
        <f ca="1">INDEX('Wellbeing Acorn Type'!J$14:J$48,'Type Sorted'!$B17)</f>
        <v>3.2563132016686187</v>
      </c>
      <c r="V17" s="208">
        <f ca="1">INDEX('Wellbeing Acorn Type'!K$14:K$48,'Type Sorted'!$B17)</f>
        <v>209.03194451111219</v>
      </c>
      <c r="W17" s="208"/>
    </row>
    <row r="18" spans="1:23" ht="20.149999999999999" customHeight="1">
      <c r="A18" s="225">
        <v>6</v>
      </c>
      <c r="B18" s="225">
        <f ca="1">MATCH(A18,'Wellbeing Acorn Type'!$Q$14:$Q$48,0)</f>
        <v>21</v>
      </c>
      <c r="C18" s="226" t="str">
        <f ca="1">INDEX('Wellbeing Acorn Type'!$C$14:$C$48,'Type Sorted'!B18)</f>
        <v>3.17</v>
      </c>
      <c r="D18" s="40" t="str">
        <f ca="1">INDEX('Wellbeing Acorn Type'!D$14:D$48,'Type Sorted'!$B18)</f>
        <v>Everthing in Moderation</v>
      </c>
      <c r="E18" s="40"/>
      <c r="F18" s="40"/>
      <c r="G18" s="40"/>
      <c r="H18" s="40"/>
      <c r="I18" s="40"/>
      <c r="J18" s="40"/>
      <c r="K18" s="40"/>
      <c r="L18" s="40"/>
      <c r="M18" s="40"/>
      <c r="N18" s="40"/>
      <c r="O18" s="40"/>
      <c r="P18" s="206">
        <f ca="1">INDEX('Wellbeing Acorn Type'!E$14:E$48,'Type Sorted'!$B18)</f>
        <v>39</v>
      </c>
      <c r="Q18" s="207">
        <f ca="1">INDEX('Wellbeing Acorn Type'!F$14:F$48,'Type Sorted'!$B18)</f>
        <v>0.15662650602409639</v>
      </c>
      <c r="R18" s="206">
        <f ca="1">INDEX('Wellbeing Acorn Type'!G$14:G$48,'Type Sorted'!$B18)</f>
        <v>26453</v>
      </c>
      <c r="S18" s="207">
        <f ca="1">INDEX('Wellbeing Acorn Type'!H$14:H$48,'Type Sorted'!$B18)</f>
        <v>7.5931236204040978E-2</v>
      </c>
      <c r="T18" s="207">
        <f ca="1">INDEX('Wellbeing Acorn Type'!I$14:I$48,'Type Sorted'!$B18)</f>
        <v>1.4743129323706195E-3</v>
      </c>
      <c r="U18" s="227">
        <f ca="1">INDEX('Wellbeing Acorn Type'!J$14:J$48,'Type Sorted'!$B18)</f>
        <v>4.807124513761921</v>
      </c>
      <c r="V18" s="208">
        <f ca="1">INDEX('Wellbeing Acorn Type'!K$14:K$48,'Type Sorted'!$B18)</f>
        <v>206.27414204506377</v>
      </c>
      <c r="W18" s="208"/>
    </row>
    <row r="19" spans="1:23" ht="20.149999999999999" customHeight="1">
      <c r="A19" s="225">
        <v>7</v>
      </c>
      <c r="B19" s="225">
        <f ca="1">MATCH(A19,'Wellbeing Acorn Type'!$Q$14:$Q$48,0)</f>
        <v>13</v>
      </c>
      <c r="C19" s="226" t="str">
        <f ca="1">INDEX('Wellbeing Acorn Type'!$C$14:$C$48,'Type Sorted'!B19)</f>
        <v>2.11</v>
      </c>
      <c r="D19" s="40" t="str">
        <f ca="1">INDEX('Wellbeing Acorn Type'!D$14:D$48,'Type Sorted'!$B19)</f>
        <v>Anxious Adversity</v>
      </c>
      <c r="E19" s="40"/>
      <c r="F19" s="40"/>
      <c r="G19" s="40"/>
      <c r="H19" s="40"/>
      <c r="I19" s="40"/>
      <c r="J19" s="40"/>
      <c r="K19" s="40"/>
      <c r="L19" s="40"/>
      <c r="M19" s="40"/>
      <c r="N19" s="40"/>
      <c r="O19" s="40"/>
      <c r="P19" s="206">
        <f ca="1">INDEX('Wellbeing Acorn Type'!E$14:E$48,'Type Sorted'!$B19)</f>
        <v>10</v>
      </c>
      <c r="Q19" s="207">
        <f ca="1">INDEX('Wellbeing Acorn Type'!F$14:F$48,'Type Sorted'!$B19)</f>
        <v>4.0160642570281124E-2</v>
      </c>
      <c r="R19" s="206">
        <f ca="1">INDEX('Wellbeing Acorn Type'!G$14:G$48,'Type Sorted'!$B19)</f>
        <v>6926</v>
      </c>
      <c r="S19" s="207">
        <f ca="1">INDEX('Wellbeing Acorn Type'!H$14:H$48,'Type Sorted'!$B19)</f>
        <v>1.988053309451434E-2</v>
      </c>
      <c r="T19" s="207">
        <f ca="1">INDEX('Wellbeing Acorn Type'!I$14:I$48,'Type Sorted'!$B19)</f>
        <v>1.4438348252959862E-3</v>
      </c>
      <c r="U19" s="227">
        <f ca="1">INDEX('Wellbeing Acorn Type'!J$14:J$48,'Type Sorted'!$B19)</f>
        <v>2.2925374990530467</v>
      </c>
      <c r="V19" s="208">
        <f ca="1">INDEX('Wellbeing Acorn Type'!K$14:K$48,'Type Sorted'!$B19)</f>
        <v>202.00988765921321</v>
      </c>
      <c r="W19" s="208"/>
    </row>
    <row r="20" spans="1:23" ht="20.149999999999999" customHeight="1">
      <c r="A20" s="225">
        <v>8</v>
      </c>
      <c r="B20" s="225">
        <f ca="1">MATCH(A20,'Wellbeing Acorn Type'!$Q$14:$Q$48,0)</f>
        <v>11</v>
      </c>
      <c r="C20" s="226" t="str">
        <f ca="1">INDEX('Wellbeing Acorn Type'!$C$14:$C$48,'Type Sorted'!B20)</f>
        <v>2.9</v>
      </c>
      <c r="D20" s="40" t="str">
        <f ca="1">INDEX('Wellbeing Acorn Type'!D$14:D$48,'Type Sorted'!$B20)</f>
        <v>Everyday Excesses</v>
      </c>
      <c r="E20" s="40"/>
      <c r="F20" s="40"/>
      <c r="G20" s="40"/>
      <c r="H20" s="40"/>
      <c r="I20" s="40"/>
      <c r="J20" s="40"/>
      <c r="K20" s="40"/>
      <c r="L20" s="40"/>
      <c r="M20" s="40"/>
      <c r="N20" s="40"/>
      <c r="O20" s="40"/>
      <c r="P20" s="206">
        <f ca="1">INDEX('Wellbeing Acorn Type'!E$14:E$48,'Type Sorted'!$B20)</f>
        <v>21</v>
      </c>
      <c r="Q20" s="207">
        <f ca="1">INDEX('Wellbeing Acorn Type'!F$14:F$48,'Type Sorted'!$B20)</f>
        <v>8.4337349397590355E-2</v>
      </c>
      <c r="R20" s="206">
        <f ca="1">INDEX('Wellbeing Acorn Type'!G$14:G$48,'Type Sorted'!$B20)</f>
        <v>16337</v>
      </c>
      <c r="S20" s="207">
        <f ca="1">INDEX('Wellbeing Acorn Type'!H$14:H$48,'Type Sorted'!$B20)</f>
        <v>4.6894061386815011E-2</v>
      </c>
      <c r="T20" s="207">
        <f ca="1">INDEX('Wellbeing Acorn Type'!I$14:I$48,'Type Sorted'!$B20)</f>
        <v>1.2854257207565649E-3</v>
      </c>
      <c r="U20" s="227">
        <f ca="1">INDEX('Wellbeing Acorn Type'!J$14:J$48,'Type Sorted'!$B20)</f>
        <v>2.7947575652865595</v>
      </c>
      <c r="V20" s="208">
        <f ca="1">INDEX('Wellbeing Acorn Type'!K$14:K$48,'Type Sorted'!$B20)</f>
        <v>179.84654539071997</v>
      </c>
      <c r="W20" s="208"/>
    </row>
    <row r="21" spans="1:23" ht="20.149999999999999" customHeight="1">
      <c r="A21" s="225">
        <v>9</v>
      </c>
      <c r="B21" s="225">
        <f ca="1">MATCH(A21,'Wellbeing Acorn Type'!$Q$14:$Q$48,0)</f>
        <v>4</v>
      </c>
      <c r="C21" s="226" t="str">
        <f ca="1">INDEX('Wellbeing Acorn Type'!$C$14:$C$48,'Type Sorted'!B21)</f>
        <v>1.4</v>
      </c>
      <c r="D21" s="40" t="str">
        <f ca="1">INDEX('Wellbeing Acorn Type'!D$14:D$48,'Type Sorted'!$B21)</f>
        <v>Elderly Ailments</v>
      </c>
      <c r="E21" s="40"/>
      <c r="F21" s="40"/>
      <c r="G21" s="40"/>
      <c r="H21" s="40"/>
      <c r="I21" s="40"/>
      <c r="J21" s="40"/>
      <c r="K21" s="40"/>
      <c r="L21" s="40"/>
      <c r="M21" s="40"/>
      <c r="N21" s="40"/>
      <c r="O21" s="40"/>
      <c r="P21" s="206">
        <f ca="1">INDEX('Wellbeing Acorn Type'!E$14:E$48,'Type Sorted'!$B21)</f>
        <v>18</v>
      </c>
      <c r="Q21" s="207">
        <f ca="1">INDEX('Wellbeing Acorn Type'!F$14:F$48,'Type Sorted'!$B21)</f>
        <v>7.2289156626506021E-2</v>
      </c>
      <c r="R21" s="206">
        <f ca="1">INDEX('Wellbeing Acorn Type'!G$14:G$48,'Type Sorted'!$B21)</f>
        <v>14210</v>
      </c>
      <c r="S21" s="207">
        <f ca="1">INDEX('Wellbeing Acorn Type'!H$14:H$48,'Type Sorted'!$B21)</f>
        <v>4.0788676764806346E-2</v>
      </c>
      <c r="T21" s="207">
        <f ca="1">INDEX('Wellbeing Acorn Type'!I$14:I$48,'Type Sorted'!$B21)</f>
        <v>1.2667135819845179E-3</v>
      </c>
      <c r="U21" s="227">
        <f ca="1">INDEX('Wellbeing Acorn Type'!J$14:J$48,'Type Sorted'!$B21)</f>
        <v>2.5129849434654412</v>
      </c>
      <c r="V21" s="208">
        <f ca="1">INDEX('Wellbeing Acorn Type'!K$14:K$48,'Type Sorted'!$B21)</f>
        <v>177.22849172905555</v>
      </c>
      <c r="W21" s="208"/>
    </row>
    <row r="22" spans="1:23" ht="20.149999999999999" customHeight="1">
      <c r="A22" s="225">
        <v>10</v>
      </c>
      <c r="B22" s="225">
        <f ca="1">MATCH(A22,'Wellbeing Acorn Type'!$Q$14:$Q$48,0)</f>
        <v>2</v>
      </c>
      <c r="C22" s="226" t="str">
        <f ca="1">INDEX('Wellbeing Acorn Type'!$C$14:$C$48,'Type Sorted'!B22)</f>
        <v>1.2</v>
      </c>
      <c r="D22" s="40" t="str">
        <f ca="1">INDEX('Wellbeing Acorn Type'!D$14:D$48,'Type Sorted'!$B22)</f>
        <v>Poorly Pensioners</v>
      </c>
      <c r="E22" s="40"/>
      <c r="F22" s="40"/>
      <c r="G22" s="40"/>
      <c r="H22" s="40"/>
      <c r="I22" s="40"/>
      <c r="J22" s="40"/>
      <c r="K22" s="40"/>
      <c r="L22" s="40"/>
      <c r="M22" s="40"/>
      <c r="N22" s="40"/>
      <c r="O22" s="40"/>
      <c r="P22" s="206">
        <f ca="1">INDEX('Wellbeing Acorn Type'!E$14:E$48,'Type Sorted'!$B22)</f>
        <v>14</v>
      </c>
      <c r="Q22" s="207">
        <f ca="1">INDEX('Wellbeing Acorn Type'!F$14:F$48,'Type Sorted'!$B22)</f>
        <v>5.6224899598393573E-2</v>
      </c>
      <c r="R22" s="206">
        <f ca="1">INDEX('Wellbeing Acorn Type'!G$14:G$48,'Type Sorted'!$B22)</f>
        <v>11136</v>
      </c>
      <c r="S22" s="207">
        <f ca="1">INDEX('Wellbeing Acorn Type'!H$14:H$48,'Type Sorted'!$B22)</f>
        <v>3.1965003832011507E-2</v>
      </c>
      <c r="T22" s="207">
        <f ca="1">INDEX('Wellbeing Acorn Type'!I$14:I$48,'Type Sorted'!$B22)</f>
        <v>1.257183908045977E-3</v>
      </c>
      <c r="U22" s="227">
        <f ca="1">INDEX('Wellbeing Acorn Type'!J$14:J$48,'Type Sorted'!$B22)</f>
        <v>2.1762345186964236</v>
      </c>
      <c r="V22" s="208">
        <f ca="1">INDEX('Wellbeing Acorn Type'!K$14:K$48,'Type Sorted'!$B22)</f>
        <v>175.89517552970503</v>
      </c>
      <c r="W22" s="208"/>
    </row>
    <row r="23" spans="1:23" ht="20.149999999999999" customHeight="1">
      <c r="A23" s="225">
        <v>11</v>
      </c>
      <c r="B23" s="225">
        <f ca="1">MATCH(A23,'Wellbeing Acorn Type'!$Q$14:$Q$48,0)</f>
        <v>3</v>
      </c>
      <c r="C23" s="226" t="str">
        <f ca="1">INDEX('Wellbeing Acorn Type'!$C$14:$C$48,'Type Sorted'!B23)</f>
        <v>1.3</v>
      </c>
      <c r="D23" s="40" t="str">
        <f ca="1">INDEX('Wellbeing Acorn Type'!D$14:D$48,'Type Sorted'!$B23)</f>
        <v>Hardship Heartlands</v>
      </c>
      <c r="E23" s="40"/>
      <c r="F23" s="40"/>
      <c r="G23" s="40"/>
      <c r="H23" s="40"/>
      <c r="I23" s="40"/>
      <c r="J23" s="40"/>
      <c r="K23" s="40"/>
      <c r="L23" s="40"/>
      <c r="M23" s="40"/>
      <c r="N23" s="40"/>
      <c r="O23" s="40"/>
      <c r="P23" s="206">
        <f ca="1">INDEX('Wellbeing Acorn Type'!E$14:E$48,'Type Sorted'!$B23)</f>
        <v>19</v>
      </c>
      <c r="Q23" s="207">
        <f ca="1">INDEX('Wellbeing Acorn Type'!F$14:F$48,'Type Sorted'!$B23)</f>
        <v>7.6305220883534142E-2</v>
      </c>
      <c r="R23" s="206">
        <f ca="1">INDEX('Wellbeing Acorn Type'!G$14:G$48,'Type Sorted'!$B23)</f>
        <v>17099</v>
      </c>
      <c r="S23" s="207">
        <f ca="1">INDEX('Wellbeing Acorn Type'!H$14:H$48,'Type Sorted'!$B23)</f>
        <v>4.9081321886095972E-2</v>
      </c>
      <c r="T23" s="207">
        <f ca="1">INDEX('Wellbeing Acorn Type'!I$14:I$48,'Type Sorted'!$B23)</f>
        <v>1.1111760921691327E-3</v>
      </c>
      <c r="U23" s="227">
        <f ca="1">INDEX('Wellbeing Acorn Type'!J$14:J$48,'Type Sorted'!$B23)</f>
        <v>1.9884752231603127</v>
      </c>
      <c r="V23" s="208">
        <f ca="1">INDEX('Wellbeing Acorn Type'!K$14:K$48,'Type Sorted'!$B23)</f>
        <v>155.46692295822277</v>
      </c>
      <c r="W23" s="208"/>
    </row>
    <row r="24" spans="1:23" ht="20.149999999999999" customHeight="1">
      <c r="A24" s="225">
        <v>12</v>
      </c>
      <c r="B24" s="225">
        <f ca="1">MATCH(A24,'Wellbeing Acorn Type'!$Q$14:$Q$48,0)</f>
        <v>20</v>
      </c>
      <c r="C24" s="226" t="str">
        <f ca="1">INDEX('Wellbeing Acorn Type'!$C$14:$C$48,'Type Sorted'!B24)</f>
        <v>3.16</v>
      </c>
      <c r="D24" s="40" t="str">
        <f ca="1">INDEX('Wellbeing Acorn Type'!D$14:D$48,'Type Sorted'!$B24)</f>
        <v>Countryside Concerns</v>
      </c>
      <c r="E24" s="40"/>
      <c r="F24" s="40"/>
      <c r="G24" s="40"/>
      <c r="H24" s="40"/>
      <c r="I24" s="40"/>
      <c r="J24" s="40"/>
      <c r="K24" s="40"/>
      <c r="L24" s="40"/>
      <c r="M24" s="40"/>
      <c r="N24" s="40"/>
      <c r="O24" s="40"/>
      <c r="P24" s="206">
        <f ca="1">INDEX('Wellbeing Acorn Type'!E$14:E$48,'Type Sorted'!$B24)</f>
        <v>18</v>
      </c>
      <c r="Q24" s="207">
        <f ca="1">INDEX('Wellbeing Acorn Type'!F$14:F$48,'Type Sorted'!$B24)</f>
        <v>7.2289156626506021E-2</v>
      </c>
      <c r="R24" s="206">
        <f ca="1">INDEX('Wellbeing Acorn Type'!G$14:G$48,'Type Sorted'!$B24)</f>
        <v>22417</v>
      </c>
      <c r="S24" s="207">
        <f ca="1">INDEX('Wellbeing Acorn Type'!H$14:H$48,'Type Sorted'!$B24)</f>
        <v>6.4346218651418999E-2</v>
      </c>
      <c r="T24" s="207">
        <f ca="1">INDEX('Wellbeing Acorn Type'!I$14:I$48,'Type Sorted'!$B24)</f>
        <v>8.0296203773921578E-4</v>
      </c>
      <c r="U24" s="227">
        <f ca="1">INDEX('Wellbeing Acorn Type'!J$14:J$48,'Type Sorted'!$B24)</f>
        <v>0.51081276439286738</v>
      </c>
      <c r="V24" s="208">
        <f ca="1">INDEX('Wellbeing Acorn Type'!K$14:K$48,'Type Sorted'!$B24)</f>
        <v>112.34406332113483</v>
      </c>
      <c r="W24" s="208"/>
    </row>
    <row r="25" spans="1:23" ht="20.149999999999999" customHeight="1">
      <c r="A25" s="225">
        <v>13</v>
      </c>
      <c r="B25" s="225">
        <f ca="1">MATCH(A25,'Wellbeing Acorn Type'!$Q$14:$Q$48,0)</f>
        <v>5</v>
      </c>
      <c r="C25" s="226" t="str">
        <f ca="1">INDEX('Wellbeing Acorn Type'!$C$14:$C$48,'Type Sorted'!B25)</f>
        <v>1.5</v>
      </c>
      <c r="D25" s="40" t="str">
        <f ca="1">INDEX('Wellbeing Acorn Type'!D$14:D$48,'Type Sorted'!$B25)</f>
        <v>Countryside Complacency</v>
      </c>
      <c r="E25" s="40"/>
      <c r="F25" s="40"/>
      <c r="G25" s="40"/>
      <c r="H25" s="40"/>
      <c r="I25" s="40"/>
      <c r="J25" s="40"/>
      <c r="K25" s="40"/>
      <c r="L25" s="40"/>
      <c r="M25" s="40"/>
      <c r="N25" s="40"/>
      <c r="O25" s="40"/>
      <c r="P25" s="206">
        <f ca="1">INDEX('Wellbeing Acorn Type'!E$14:E$48,'Type Sorted'!$B25)</f>
        <v>8</v>
      </c>
      <c r="Q25" s="207">
        <f ca="1">INDEX('Wellbeing Acorn Type'!F$14:F$48,'Type Sorted'!$B25)</f>
        <v>3.2128514056224897E-2</v>
      </c>
      <c r="R25" s="206">
        <f ca="1">INDEX('Wellbeing Acorn Type'!G$14:G$48,'Type Sorted'!$B25)</f>
        <v>12098</v>
      </c>
      <c r="S25" s="207">
        <f ca="1">INDEX('Wellbeing Acorn Type'!H$14:H$48,'Type Sorted'!$B25)</f>
        <v>3.4726348451838647E-2</v>
      </c>
      <c r="T25" s="207">
        <f ca="1">INDEX('Wellbeing Acorn Type'!I$14:I$48,'Type Sorted'!$B25)</f>
        <v>6.612663250123987E-4</v>
      </c>
      <c r="U25" s="227">
        <f ca="1">INDEX('Wellbeing Acorn Type'!J$14:J$48,'Type Sorted'!$B25)</f>
        <v>-0.22390116378283664</v>
      </c>
      <c r="V25" s="208">
        <f ca="1">INDEX('Wellbeing Acorn Type'!K$14:K$48,'Type Sorted'!$B25)</f>
        <v>92.519125933391351</v>
      </c>
      <c r="W25" s="208"/>
    </row>
    <row r="26" spans="1:23" ht="20.149999999999999" customHeight="1">
      <c r="A26" s="225">
        <v>14</v>
      </c>
      <c r="B26" s="225">
        <f ca="1">MATCH(A26,'Wellbeing Acorn Type'!$Q$14:$Q$48,0)</f>
        <v>8</v>
      </c>
      <c r="C26" s="226" t="str">
        <f ca="1">INDEX('Wellbeing Acorn Type'!$C$14:$C$48,'Type Sorted'!B26)</f>
        <v>2.6</v>
      </c>
      <c r="D26" s="40" t="str">
        <f ca="1">INDEX('Wellbeing Acorn Type'!D$14:D$48,'Type Sorted'!$B26)</f>
        <v>Dangerous Dependencies</v>
      </c>
      <c r="E26" s="40"/>
      <c r="F26" s="40"/>
      <c r="G26" s="40"/>
      <c r="H26" s="40"/>
      <c r="I26" s="40"/>
      <c r="J26" s="40"/>
      <c r="K26" s="40"/>
      <c r="L26" s="40"/>
      <c r="M26" s="40"/>
      <c r="N26" s="40"/>
      <c r="O26" s="40"/>
      <c r="P26" s="206">
        <f ca="1">INDEX('Wellbeing Acorn Type'!E$14:E$48,'Type Sorted'!$B26)</f>
        <v>2</v>
      </c>
      <c r="Q26" s="207">
        <f ca="1">INDEX('Wellbeing Acorn Type'!F$14:F$48,'Type Sorted'!$B26)</f>
        <v>8.0321285140562242E-3</v>
      </c>
      <c r="R26" s="206">
        <f ca="1">INDEX('Wellbeing Acorn Type'!G$14:G$48,'Type Sorted'!$B26)</f>
        <v>3360</v>
      </c>
      <c r="S26" s="207">
        <f ca="1">INDEX('Wellbeing Acorn Type'!H$14:H$48,'Type Sorted'!$B26)</f>
        <v>9.6446132251758847E-3</v>
      </c>
      <c r="T26" s="207">
        <f ca="1">INDEX('Wellbeing Acorn Type'!I$14:I$48,'Type Sorted'!$B26)</f>
        <v>5.9523809523809529E-4</v>
      </c>
      <c r="U26" s="227">
        <f ca="1">INDEX('Wellbeing Acorn Type'!J$14:J$48,'Type Sorted'!$B26)</f>
        <v>-0.26034985313778808</v>
      </c>
      <c r="V26" s="208">
        <f ca="1">INDEX('Wellbeing Acorn Type'!K$14:K$48,'Type Sorted'!$B26)</f>
        <v>83.280981067125637</v>
      </c>
      <c r="W26" s="208"/>
    </row>
    <row r="27" spans="1:23" ht="20.149999999999999" customHeight="1">
      <c r="A27" s="225">
        <v>15</v>
      </c>
      <c r="B27" s="225">
        <f ca="1">MATCH(A27,'Wellbeing Acorn Type'!$Q$14:$Q$48,0)</f>
        <v>27</v>
      </c>
      <c r="C27" s="226" t="str">
        <f ca="1">INDEX('Wellbeing Acorn Type'!$C$14:$C$48,'Type Sorted'!B27)</f>
        <v>4.21</v>
      </c>
      <c r="D27" s="40" t="str">
        <f ca="1">INDEX('Wellbeing Acorn Type'!D$14:D$48,'Type Sorted'!$B27)</f>
        <v>Sensible Seniors</v>
      </c>
      <c r="E27" s="40"/>
      <c r="F27" s="40"/>
      <c r="G27" s="40"/>
      <c r="H27" s="40"/>
      <c r="I27" s="40"/>
      <c r="J27" s="40"/>
      <c r="K27" s="40"/>
      <c r="L27" s="40"/>
      <c r="M27" s="40"/>
      <c r="N27" s="40"/>
      <c r="O27" s="40"/>
      <c r="P27" s="206">
        <f ca="1">INDEX('Wellbeing Acorn Type'!E$14:E$48,'Type Sorted'!$B27)</f>
        <v>3</v>
      </c>
      <c r="Q27" s="207">
        <f ca="1">INDEX('Wellbeing Acorn Type'!F$14:F$48,'Type Sorted'!$B27)</f>
        <v>1.2048192771084338E-2</v>
      </c>
      <c r="R27" s="206">
        <f ca="1">INDEX('Wellbeing Acorn Type'!G$14:G$48,'Type Sorted'!$B27)</f>
        <v>5253</v>
      </c>
      <c r="S27" s="207">
        <f ca="1">INDEX('Wellbeing Acorn Type'!H$14:H$48,'Type Sorted'!$B27)</f>
        <v>1.5078319426145513E-2</v>
      </c>
      <c r="T27" s="207">
        <f ca="1">INDEX('Wellbeing Acorn Type'!I$14:I$48,'Type Sorted'!$B27)</f>
        <v>5.7110222729868647E-4</v>
      </c>
      <c r="U27" s="227">
        <f ca="1">INDEX('Wellbeing Acorn Type'!J$14:J$48,'Type Sorted'!$B27)</f>
        <v>-0.39235856448481221</v>
      </c>
      <c r="V27" s="208">
        <f ca="1">INDEX('Wellbeing Acorn Type'!K$14:K$48,'Type Sorted'!$B27)</f>
        <v>79.904082348812736</v>
      </c>
      <c r="W27" s="208"/>
    </row>
    <row r="28" spans="1:23" ht="20.149999999999999" customHeight="1">
      <c r="A28" s="225">
        <v>16</v>
      </c>
      <c r="B28" s="225">
        <f ca="1">MATCH(A28,'Wellbeing Acorn Type'!$Q$14:$Q$48,0)</f>
        <v>35</v>
      </c>
      <c r="C28" s="226" t="str">
        <f ca="1">INDEX('Wellbeing Acorn Type'!$C$14:$C$48,'Type Sorted'!B28)</f>
        <v>61</v>
      </c>
      <c r="D28" s="40" t="str">
        <f ca="1">INDEX('Wellbeing Acorn Type'!D$14:D$48,'Type Sorted'!$B28)</f>
        <v>Inactive Communal Population</v>
      </c>
      <c r="E28" s="40"/>
      <c r="F28" s="40"/>
      <c r="G28" s="40"/>
      <c r="H28" s="40"/>
      <c r="I28" s="40"/>
      <c r="J28" s="40"/>
      <c r="K28" s="40"/>
      <c r="L28" s="40"/>
      <c r="M28" s="40"/>
      <c r="N28" s="40"/>
      <c r="O28" s="40"/>
      <c r="P28" s="206">
        <f ca="1">INDEX('Wellbeing Acorn Type'!E$14:E$48,'Type Sorted'!$B28)</f>
        <v>2</v>
      </c>
      <c r="Q28" s="207">
        <f ca="1">INDEX('Wellbeing Acorn Type'!F$14:F$48,'Type Sorted'!$B28)</f>
        <v>8.0321285140562242E-3</v>
      </c>
      <c r="R28" s="206">
        <f ca="1">INDEX('Wellbeing Acorn Type'!G$14:G$48,'Type Sorted'!$B28)</f>
        <v>3786</v>
      </c>
      <c r="S28" s="207">
        <f ca="1">INDEX('Wellbeing Acorn Type'!H$14:H$48,'Type Sorted'!$B28)</f>
        <v>1.0867412401939256E-2</v>
      </c>
      <c r="T28" s="207">
        <f ca="1">INDEX('Wellbeing Acorn Type'!I$14:I$48,'Type Sorted'!$B28)</f>
        <v>5.2826201796090863E-4</v>
      </c>
      <c r="U28" s="227">
        <f ca="1">INDEX('Wellbeing Acorn Type'!J$14:J$48,'Type Sorted'!$B28)</f>
        <v>-0.43152493346736054</v>
      </c>
      <c r="V28" s="208">
        <f ca="1">INDEX('Wellbeing Acorn Type'!K$14:K$48,'Type Sorted'!$B28)</f>
        <v>73.910220915357144</v>
      </c>
      <c r="W28" s="208"/>
    </row>
    <row r="29" spans="1:23" ht="20.149999999999999" customHeight="1">
      <c r="A29" s="225">
        <v>17</v>
      </c>
      <c r="B29" s="225">
        <f ca="1">MATCH(A29,'Wellbeing Acorn Type'!$Q$14:$Q$48,0)</f>
        <v>26</v>
      </c>
      <c r="C29" s="226" t="str">
        <f ca="1">INDEX('Wellbeing Acorn Type'!$C$14:$C$48,'Type Sorted'!B29)</f>
        <v>4.20</v>
      </c>
      <c r="D29" s="40" t="str">
        <f ca="1">INDEX('Wellbeing Acorn Type'!D$14:D$48,'Type Sorted'!$B29)</f>
        <v>Perky Pensioners</v>
      </c>
      <c r="E29" s="40"/>
      <c r="F29" s="40"/>
      <c r="G29" s="40"/>
      <c r="H29" s="40"/>
      <c r="I29" s="40"/>
      <c r="J29" s="40"/>
      <c r="K29" s="40"/>
      <c r="L29" s="40"/>
      <c r="M29" s="40"/>
      <c r="N29" s="40"/>
      <c r="O29" s="40"/>
      <c r="P29" s="206">
        <f ca="1">INDEX('Wellbeing Acorn Type'!E$14:E$48,'Type Sorted'!$B29)</f>
        <v>4</v>
      </c>
      <c r="Q29" s="207">
        <f ca="1">INDEX('Wellbeing Acorn Type'!F$14:F$48,'Type Sorted'!$B29)</f>
        <v>1.6064257028112448E-2</v>
      </c>
      <c r="R29" s="206">
        <f ca="1">INDEX('Wellbeing Acorn Type'!G$14:G$48,'Type Sorted'!$B29)</f>
        <v>25084</v>
      </c>
      <c r="S29" s="207">
        <f ca="1">INDEX('Wellbeing Acorn Type'!H$14:H$48,'Type Sorted'!$B29)</f>
        <v>7.2001630398902353E-2</v>
      </c>
      <c r="T29" s="207">
        <f ca="1">INDEX('Wellbeing Acorn Type'!I$14:I$48,'Type Sorted'!$B29)</f>
        <v>1.5946420028703555E-4</v>
      </c>
      <c r="U29" s="227">
        <f ca="1">INDEX('Wellbeing Acorn Type'!J$14:J$48,'Type Sorted'!$B29)</f>
        <v>-3.4147347260708507</v>
      </c>
      <c r="V29" s="208">
        <f ca="1">INDEX('Wellbeing Acorn Type'!K$14:K$48,'Type Sorted'!$B29)</f>
        <v>22.310962875581417</v>
      </c>
      <c r="W29" s="208"/>
    </row>
    <row r="30" spans="1:23" ht="20.149999999999999" customHeight="1">
      <c r="A30" s="225">
        <v>18</v>
      </c>
      <c r="B30" s="225">
        <f ca="1">MATCH(A30,'Wellbeing Acorn Type'!$Q$14:$Q$48,0)</f>
        <v>25</v>
      </c>
      <c r="C30" s="226" t="str">
        <f ca="1">INDEX('Wellbeing Acorn Type'!$C$14:$C$48,'Type Sorted'!B30)</f>
        <v>4.19</v>
      </c>
      <c r="D30" s="40" t="str">
        <f ca="1">INDEX('Wellbeing Acorn Type'!D$14:D$48,'Type Sorted'!$B30)</f>
        <v>Relishing Retirement</v>
      </c>
      <c r="E30" s="40"/>
      <c r="F30" s="40"/>
      <c r="G30" s="40"/>
      <c r="H30" s="40"/>
      <c r="I30" s="40"/>
      <c r="J30" s="40"/>
      <c r="K30" s="40"/>
      <c r="L30" s="40"/>
      <c r="M30" s="40"/>
      <c r="N30" s="40"/>
      <c r="O30" s="40"/>
      <c r="P30" s="206">
        <f ca="1">INDEX('Wellbeing Acorn Type'!E$14:E$48,'Type Sorted'!$B30)</f>
        <v>6</v>
      </c>
      <c r="Q30" s="207">
        <f ca="1">INDEX('Wellbeing Acorn Type'!F$14:F$48,'Type Sorted'!$B30)</f>
        <v>2.4096385542168676E-2</v>
      </c>
      <c r="R30" s="206">
        <f ca="1">INDEX('Wellbeing Acorn Type'!G$14:G$48,'Type Sorted'!$B30)</f>
        <v>48853</v>
      </c>
      <c r="S30" s="207">
        <f ca="1">INDEX('Wellbeing Acorn Type'!H$14:H$48,'Type Sorted'!$B30)</f>
        <v>0.14022865770521353</v>
      </c>
      <c r="T30" s="207">
        <f ca="1">INDEX('Wellbeing Acorn Type'!I$14:I$48,'Type Sorted'!$B30)</f>
        <v>1.2281743188749923E-4</v>
      </c>
      <c r="U30" s="227">
        <f ca="1">INDEX('Wellbeing Acorn Type'!J$14:J$48,'Type Sorted'!$B30)</f>
        <v>-5.2776760076827962</v>
      </c>
      <c r="V30" s="208">
        <f ca="1">INDEX('Wellbeing Acorn Type'!K$14:K$48,'Type Sorted'!$B30)</f>
        <v>17.183638449156174</v>
      </c>
      <c r="W30" s="208"/>
    </row>
    <row r="31" spans="1:23" ht="20.149999999999999" customHeight="1">
      <c r="A31" s="225">
        <v>19</v>
      </c>
      <c r="B31" s="225">
        <f ca="1">MATCH(A31,'Wellbeing Acorn Type'!$Q$14:$Q$48,0)</f>
        <v>19</v>
      </c>
      <c r="C31" s="226" t="str">
        <f ca="1">INDEX('Wellbeing Acorn Type'!$C$14:$C$48,'Type Sorted'!B31)</f>
        <v>3.15</v>
      </c>
      <c r="D31" s="40" t="str">
        <f ca="1">INDEX('Wellbeing Acorn Type'!D$14:D$48,'Type Sorted'!$B31)</f>
        <v>Borderline Behaviours</v>
      </c>
      <c r="E31" s="40"/>
      <c r="F31" s="40"/>
      <c r="G31" s="40"/>
      <c r="H31" s="40"/>
      <c r="I31" s="40"/>
      <c r="J31" s="40"/>
      <c r="K31" s="40"/>
      <c r="L31" s="40"/>
      <c r="M31" s="40"/>
      <c r="N31" s="40"/>
      <c r="O31" s="40"/>
      <c r="P31" s="206">
        <f ca="1">INDEX('Wellbeing Acorn Type'!E$14:E$48,'Type Sorted'!$B31)</f>
        <v>1</v>
      </c>
      <c r="Q31" s="207">
        <f ca="1">INDEX('Wellbeing Acorn Type'!F$14:F$48,'Type Sorted'!$B31)</f>
        <v>4.0160642570281121E-3</v>
      </c>
      <c r="R31" s="206">
        <f ca="1">INDEX('Wellbeing Acorn Type'!G$14:G$48,'Type Sorted'!$B31)</f>
        <v>15117</v>
      </c>
      <c r="S31" s="207">
        <f ca="1">INDEX('Wellbeing Acorn Type'!H$14:H$48,'Type Sorted'!$B31)</f>
        <v>4.3392148251483291E-2</v>
      </c>
      <c r="T31" s="207">
        <f ca="1">INDEX('Wellbeing Acorn Type'!I$14:I$48,'Type Sorted'!$B31)</f>
        <v>6.6150691274723819E-5</v>
      </c>
      <c r="U31" s="227">
        <f ca="1">INDEX('Wellbeing Acorn Type'!J$14:J$48,'Type Sorted'!$B31)</f>
        <v>-3.0497177671781013</v>
      </c>
      <c r="V31" s="208">
        <f ca="1">INDEX('Wellbeing Acorn Type'!K$14:K$48,'Type Sorted'!$B31)</f>
        <v>9.2552787056142805</v>
      </c>
      <c r="W31" s="208"/>
    </row>
    <row r="32" spans="1:23" ht="20.149999999999999" customHeight="1">
      <c r="A32" s="225">
        <v>20</v>
      </c>
      <c r="B32" s="225">
        <f ca="1">MATCH(A32,'Wellbeing Acorn Type'!$Q$14:$Q$48,0)</f>
        <v>34</v>
      </c>
      <c r="C32" s="226" t="str">
        <f ca="1">INDEX('Wellbeing Acorn Type'!$C$14:$C$48,'Type Sorted'!B32)</f>
        <v>60</v>
      </c>
      <c r="D32" s="40" t="str">
        <f ca="1">INDEX('Wellbeing Acorn Type'!D$14:D$48,'Type Sorted'!$B32)</f>
        <v>Active Communal Population</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237</v>
      </c>
      <c r="S32" s="207">
        <f ca="1">INDEX('Wellbeing Acorn Type'!H$14:H$48,'Type Sorted'!$B32)</f>
        <v>6.8028968284722759E-4</v>
      </c>
      <c r="T32" s="207">
        <f ca="1">INDEX('Wellbeing Acorn Type'!I$14:I$48,'Type Sorted'!$B32)</f>
        <v>0</v>
      </c>
      <c r="U32" s="227">
        <f ca="1">INDEX('Wellbeing Acorn Type'!J$14:J$48,'Type Sorted'!$B32)</f>
        <v>-0.41171281883746552</v>
      </c>
      <c r="V32" s="208">
        <f ca="1">INDEX('Wellbeing Acorn Type'!K$14:K$48,'Type Sorted'!$B32)</f>
        <v>0</v>
      </c>
      <c r="W32" s="208"/>
    </row>
    <row r="33" spans="1:28" ht="20.149999999999999" customHeight="1">
      <c r="A33" s="225">
        <v>21</v>
      </c>
      <c r="B33" s="225">
        <f ca="1">MATCH(A33,'Wellbeing Acorn Type'!$Q$14:$Q$48,0)</f>
        <v>10</v>
      </c>
      <c r="C33" s="226" t="str">
        <f ca="1">INDEX('Wellbeing Acorn Type'!$C$14:$C$48,'Type Sorted'!B33)</f>
        <v>2.8</v>
      </c>
      <c r="D33" s="40" t="str">
        <f ca="1">INDEX('Wellbeing Acorn Type'!D$14:D$48,'Type Sorted'!$B33)</f>
        <v>Despondent Diversity</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0</v>
      </c>
      <c r="S33" s="207">
        <f ca="1">INDEX('Wellbeing Acorn Type'!H$14:H$48,'Type Sorted'!$B33)</f>
        <v>0</v>
      </c>
      <c r="T33" s="207">
        <f ca="1">INDEX('Wellbeing Acorn Type'!I$14:I$48,'Type Sorted'!$B33)</f>
        <v>0</v>
      </c>
      <c r="U33" s="227">
        <f ca="1">INDEX('Wellbeing Acorn Type'!J$14:J$48,'Type Sorted'!$B33)</f>
        <v>0</v>
      </c>
      <c r="V33" s="208">
        <f ca="1">INDEX('Wellbeing Acorn Type'!K$14:K$48,'Type Sorted'!$B33)</f>
        <v>0</v>
      </c>
      <c r="W33" s="208"/>
    </row>
    <row r="34" spans="1:28" ht="20.149999999999999" customHeight="1">
      <c r="A34" s="225">
        <v>22</v>
      </c>
      <c r="B34" s="225">
        <f ca="1">MATCH(A34,'Wellbeing Acorn Type'!$Q$14:$Q$48,0)</f>
        <v>31</v>
      </c>
      <c r="C34" s="226" t="str">
        <f ca="1">INDEX('Wellbeing Acorn Type'!$C$14:$C$48,'Type Sorted'!B34)</f>
        <v>4.25</v>
      </c>
      <c r="D34" s="40" t="str">
        <f ca="1">INDEX('Wellbeing Acorn Type'!D$14:D$48,'Type Sorted'!$B34)</f>
        <v>Healthy, Wealthy &amp; Wine</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23245</v>
      </c>
      <c r="S34" s="207">
        <f ca="1">INDEX('Wellbeing Acorn Type'!H$14:H$48,'Type Sorted'!$B34)</f>
        <v>6.6722926910480193E-2</v>
      </c>
      <c r="T34" s="207">
        <f ca="1">INDEX('Wellbeing Acorn Type'!I$14:I$48,'Type Sorted'!$B34)</f>
        <v>0</v>
      </c>
      <c r="U34" s="227">
        <f ca="1">INDEX('Wellbeing Acorn Type'!J$14:J$48,'Type Sorted'!$B34)</f>
        <v>-4.2192175562034562</v>
      </c>
      <c r="V34" s="208">
        <f ca="1">INDEX('Wellbeing Acorn Type'!K$14:K$48,'Type Sorted'!$B34)</f>
        <v>0</v>
      </c>
      <c r="W34" s="208"/>
    </row>
    <row r="35" spans="1:28" ht="20.149999999999999" customHeight="1">
      <c r="A35" s="225">
        <v>23</v>
      </c>
      <c r="B35" s="225">
        <f ca="1">MATCH(A35,'Wellbeing Acorn Type'!$Q$14:$Q$48,0)</f>
        <v>28</v>
      </c>
      <c r="C35" s="226" t="str">
        <f ca="1">INDEX('Wellbeing Acorn Type'!$C$14:$C$48,'Type Sorted'!B35)</f>
        <v>4.22</v>
      </c>
      <c r="D35" s="40" t="str">
        <f ca="1">INDEX('Wellbeing Acorn Type'!D$14:D$48,'Type Sorted'!$B35)</f>
        <v>Gym &amp; Juices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1307</v>
      </c>
      <c r="S35" s="207">
        <f ca="1">INDEX('Wellbeing Acorn Type'!H$14:H$48,'Type Sorted'!$B35)</f>
        <v>3.7516397277693098E-3</v>
      </c>
      <c r="T35" s="207">
        <f ca="1">INDEX('Wellbeing Acorn Type'!I$14:I$48,'Type Sorted'!$B35)</f>
        <v>0</v>
      </c>
      <c r="U35" s="227">
        <f ca="1">INDEX('Wellbeing Acorn Type'!J$14:J$48,'Type Sorted'!$B35)</f>
        <v>-0.96833677776899907</v>
      </c>
      <c r="V35" s="208">
        <f ca="1">INDEX('Wellbeing Acorn Type'!K$14:K$48,'Type Sorted'!$B35)</f>
        <v>0</v>
      </c>
      <c r="W35" s="208"/>
    </row>
    <row r="36" spans="1:28" ht="20.149999999999999" customHeight="1">
      <c r="A36" s="225">
        <v>24</v>
      </c>
      <c r="B36" s="225">
        <f ca="1">MATCH(A36,'Wellbeing Acorn Type'!$Q$14:$Q$48,0)</f>
        <v>29</v>
      </c>
      <c r="C36" s="226" t="str">
        <f ca="1">INDEX('Wellbeing Acorn Type'!$C$14:$C$48,'Type Sorted'!B36)</f>
        <v>4.23</v>
      </c>
      <c r="D36" s="40" t="str">
        <f ca="1">INDEX('Wellbeing Acorn Type'!D$14:D$48,'Type Sorted'!$B36)</f>
        <v>Happy Families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15264</v>
      </c>
      <c r="S36" s="207">
        <f ca="1">INDEX('Wellbeing Acorn Type'!H$14:H$48,'Type Sorted'!$B36)</f>
        <v>4.3814100080084732E-2</v>
      </c>
      <c r="T36" s="207">
        <f ca="1">INDEX('Wellbeing Acorn Type'!I$14:I$48,'Type Sorted'!$B36)</f>
        <v>0</v>
      </c>
      <c r="U36" s="227">
        <f ca="1">INDEX('Wellbeing Acorn Type'!J$14:J$48,'Type Sorted'!$B36)</f>
        <v>-3.3778118418189513</v>
      </c>
      <c r="V36" s="208">
        <f ca="1">INDEX('Wellbeing Acorn Type'!K$14:K$48,'Type Sorted'!$B36)</f>
        <v>0</v>
      </c>
      <c r="W36" s="208"/>
    </row>
    <row r="37" spans="1:28" ht="20.149999999999999" customHeight="1">
      <c r="A37" s="225">
        <v>25</v>
      </c>
      <c r="B37" s="225">
        <f ca="1">MATCH(A37,'Wellbeing Acorn Type'!$Q$14:$Q$48,0)</f>
        <v>30</v>
      </c>
      <c r="C37" s="226" t="str">
        <f ca="1">INDEX('Wellbeing Acorn Type'!$C$14:$C$48,'Type Sorted'!B37)</f>
        <v>4.24</v>
      </c>
      <c r="D37" s="40" t="str">
        <f ca="1">INDEX('Wellbeing Acorn Type'!D$14:D$48,'Type Sorted'!$B37)</f>
        <v>Five-A-Day Greys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30382</v>
      </c>
      <c r="S37" s="207">
        <f ca="1">INDEX('Wellbeing Acorn Type'!H$14:H$48,'Type Sorted'!$B37)</f>
        <v>8.7209118752170758E-2</v>
      </c>
      <c r="T37" s="207">
        <f ca="1">INDEX('Wellbeing Acorn Type'!I$14:I$48,'Type Sorted'!$B37)</f>
        <v>0</v>
      </c>
      <c r="U37" s="227">
        <f ca="1">INDEX('Wellbeing Acorn Type'!J$14:J$48,'Type Sorted'!$B37)</f>
        <v>-4.8774741471206546</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-0.27529064652060525</v>
      </c>
      <c r="V38" s="208">
        <f ca="1">INDEX('Wellbeing Acorn Type'!K$14:K$48,'Type Sorted'!$B38)</f>
        <v>0</v>
      </c>
      <c r="W38" s="208"/>
    </row>
    <row r="39" spans="1:28" ht="20.149999999999999" customHeight="1">
      <c r="A39" s="225">
        <v>27</v>
      </c>
      <c r="B39" s="225">
        <f ca="1">MATCH(A39,'Wellbeing Acorn Type'!$Q$14:$Q$48,0)</f>
        <v>15</v>
      </c>
      <c r="C39" s="226" t="str">
        <f ca="1">INDEX('Wellbeing Acorn Type'!$C$14:$C$48,'Type Sorted'!B39)</f>
        <v>2.13</v>
      </c>
      <c r="D39" s="40" t="str">
        <f ca="1">INDEX('Wellbeing Acorn Type'!D$14:D$48,'Type Sorted'!$B39)</f>
        <v>Regular Revellers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7412</v>
      </c>
      <c r="S39" s="207">
        <f ca="1">INDEX('Wellbeing Acorn Type'!H$14:H$48,'Type Sorted'!$B39)</f>
        <v>2.1275557507441565E-2</v>
      </c>
      <c r="T39" s="207">
        <f ca="1">INDEX('Wellbeing Acorn Type'!I$14:I$48,'Type Sorted'!$B39)</f>
        <v>0</v>
      </c>
      <c r="U39" s="227">
        <f ca="1">INDEX('Wellbeing Acorn Type'!J$14:J$48,'Type Sorted'!$B39)</f>
        <v>-2.3265368243923255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249</v>
      </c>
      <c r="Q41" s="230"/>
      <c r="R41" s="229">
        <f ca="1">SUM(R13:R40)</f>
        <v>348381</v>
      </c>
      <c r="S41" s="17"/>
      <c r="T41" s="221">
        <f ca="1">IF(R41&gt;0,P41/R41,0)</f>
        <v>7.1473473007999859E-4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14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352.31572608633695</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v>
      </c>
      <c r="B54" s="231">
        <f t="shared" ref="B54:AB63" ca="1" si="1">IF($A54=B$52,$V14,100)</f>
        <v>295.56281635652721</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289.53464286947212</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7</v>
      </c>
      <c r="B56" s="231">
        <f t="shared" ca="1" si="1"/>
        <v>100</v>
      </c>
      <c r="C56" s="231">
        <f t="shared" ca="1" si="1"/>
        <v>100</v>
      </c>
      <c r="D56" s="231">
        <f t="shared" ca="1" si="1"/>
        <v>100</v>
      </c>
      <c r="E56" s="231">
        <f t="shared" ca="1" si="1"/>
        <v>100</v>
      </c>
      <c r="F56" s="231">
        <f t="shared" ca="1" si="1"/>
        <v>100</v>
      </c>
      <c r="G56" s="231">
        <f t="shared" ca="1" si="1"/>
        <v>100</v>
      </c>
      <c r="H56" s="231">
        <f t="shared" ca="1" si="1"/>
        <v>237.23958998350332</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209.03194451111219</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17</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206.27414204506377</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202.00988765921321</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9</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179.84654539071997</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4</v>
      </c>
      <c r="B61" s="231">
        <f t="shared" ca="1" si="1"/>
        <v>100</v>
      </c>
      <c r="C61" s="231">
        <f t="shared" ca="1" si="1"/>
        <v>100</v>
      </c>
      <c r="D61" s="231">
        <f t="shared" ca="1" si="1"/>
        <v>100</v>
      </c>
      <c r="E61" s="231">
        <f t="shared" ca="1" si="1"/>
        <v>177.22849172905555</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v>
      </c>
      <c r="B62" s="231">
        <f t="shared" ca="1" si="1"/>
        <v>100</v>
      </c>
      <c r="C62" s="231">
        <f t="shared" ca="1" si="1"/>
        <v>175.89517552970503</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3</v>
      </c>
      <c r="B63" s="231">
        <f t="shared" ca="1" si="1"/>
        <v>100</v>
      </c>
      <c r="C63" s="231">
        <f t="shared" ca="1" si="1"/>
        <v>100</v>
      </c>
      <c r="D63" s="231">
        <f t="shared" ca="1" si="1"/>
        <v>155.46692295822277</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16</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112.34406332113483</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5</v>
      </c>
      <c r="B65" s="231">
        <f t="shared" ca="1" si="3"/>
        <v>100</v>
      </c>
      <c r="C65" s="231">
        <f t="shared" ca="1" si="3"/>
        <v>100</v>
      </c>
      <c r="D65" s="231">
        <f t="shared" ca="1" si="3"/>
        <v>100</v>
      </c>
      <c r="E65" s="231">
        <f t="shared" ca="1" si="3"/>
        <v>100</v>
      </c>
      <c r="F65" s="231">
        <f t="shared" ca="1" si="3"/>
        <v>92.519125933391351</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6</v>
      </c>
      <c r="B66" s="231">
        <f t="shared" ca="1" si="3"/>
        <v>100</v>
      </c>
      <c r="C66" s="231">
        <f t="shared" ca="1" si="3"/>
        <v>100</v>
      </c>
      <c r="D66" s="231">
        <f t="shared" ca="1" si="3"/>
        <v>100</v>
      </c>
      <c r="E66" s="231">
        <f t="shared" ca="1" si="3"/>
        <v>100</v>
      </c>
      <c r="F66" s="231">
        <f t="shared" ca="1" si="3"/>
        <v>100</v>
      </c>
      <c r="G66" s="231">
        <f t="shared" ca="1" si="3"/>
        <v>83.280981067125637</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79.904082348812736</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61</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73.910220915357144</v>
      </c>
    </row>
    <row r="69" spans="1:28" ht="15" hidden="1" customHeight="1">
      <c r="A69" s="231">
        <f ca="1">INDEX('Wellbeing Acorn Type'!$R$14:$R$48,'Type Sorted'!B29)</f>
        <v>20</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22.310962875581417</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17.183638449156174</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15</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9.2552787056142805</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0</v>
      </c>
      <c r="AB72" s="231">
        <f t="shared" ca="1" si="3"/>
        <v>100</v>
      </c>
    </row>
    <row r="73" spans="1:28" ht="15" hidden="1" customHeight="1">
      <c r="A73" s="231">
        <f ca="1">INDEX('Wellbeing Acorn Type'!$R$14:$R$48,'Type Sorted'!B33)</f>
        <v>8</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25</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0</v>
      </c>
      <c r="AA74" s="231">
        <f t="shared" ca="1" si="5"/>
        <v>100</v>
      </c>
      <c r="AB74" s="231">
        <f t="shared" ca="1" si="5"/>
        <v>100</v>
      </c>
    </row>
    <row r="75" spans="1:28" ht="15" hidden="1" customHeight="1">
      <c r="A75" s="231">
        <f ca="1">INDEX('Wellbeing Acorn Type'!$R$14:$R$48,'Type Sorted'!B35)</f>
        <v>22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23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0</v>
      </c>
      <c r="Y76" s="231">
        <f t="shared" ca="1" si="5"/>
        <v>100</v>
      </c>
      <c r="Z76" s="231">
        <f t="shared" ca="1" si="5"/>
        <v>100</v>
      </c>
      <c r="AA76" s="231">
        <f t="shared" ca="1" si="5"/>
        <v>100</v>
      </c>
      <c r="AB76" s="231">
        <f t="shared" ca="1" si="5"/>
        <v>100</v>
      </c>
    </row>
    <row r="77" spans="1:28" ht="15" hidden="1" customHeight="1">
      <c r="A77" s="231">
        <f ca="1">INDEX('Wellbeing Acorn Type'!$R$14:$R$48,'Type Sorted'!B37)</f>
        <v>24</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13</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4273-FEEF-49F7-B043-DAF4B05F9F9A}">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D9E1-9CB1-4001-88CC-B286A7B285D2}">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0.13858299595141699</v>
      </c>
      <c r="H2" s="245" cm="1">
        <f t="array" ref="H2:H797">INDEX('Data - Knowledge'!J:J,MATCH(_xlfn.ANCHORARRAY('Features Data'!A2),'Data - Knowledge'!A:A,0))</f>
        <v>106.74524266461816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8.1497975708502025E-3</v>
      </c>
      <c r="H3" s="245">
        <v>115.28602233886602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1.9655870445344135E-2</v>
      </c>
      <c r="H4" s="245">
        <v>105.92571294282358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2.4016194331983806E-2</v>
      </c>
      <c r="H5" s="245">
        <v>118.62011968157786</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2.1477732793522272E-2</v>
      </c>
      <c r="H6" s="245">
        <v>111.54738828883333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2.2145748987854253E-2</v>
      </c>
      <c r="H7" s="245">
        <v>115.13597477416897</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5.7206477732793526E-3</v>
      </c>
      <c r="H8" s="245">
        <v>113.21354768454879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3.9352226720647775E-2</v>
      </c>
      <c r="H9" s="245">
        <v>101.05233160642175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1.0226720647773283E-2</v>
      </c>
      <c r="H10" s="245">
        <v>116.14786033133144</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1.5392712550607287E-2</v>
      </c>
      <c r="H11" s="245">
        <v>107.32080850139157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1.186234817813765E-2</v>
      </c>
      <c r="H12" s="245">
        <v>108.2239473307238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0.17950607287449394</v>
      </c>
      <c r="H13" s="245">
        <v>102.73391454970782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3.0647773279352231E-3</v>
      </c>
      <c r="H14" s="245">
        <v>100.61218704383275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3.4214574898785426E-2</v>
      </c>
      <c r="H15" s="245">
        <v>128.02895015618807</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9.2850202429149806E-2</v>
      </c>
      <c r="H16" s="245">
        <v>103.8130219025812</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2.8607287449392716E-2</v>
      </c>
      <c r="H17" s="245">
        <v>114.79560713269541</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1.0821862348178137E-2</v>
      </c>
      <c r="H18" s="245">
        <v>99.352681027598251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106.74524266461816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4.704453441295546E-3</v>
      </c>
      <c r="H19" s="245">
        <v>93.362950501282086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115.28602233886602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1.0647773279352226E-3</v>
      </c>
      <c r="H20" s="245">
        <v>104.18620389538813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105.92571294282358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1.0165991902834008E-2</v>
      </c>
      <c r="H21" s="245">
        <v>88.05793689886103</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118.62011968157786</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6.6842105263157899E-3</v>
      </c>
      <c r="H22" s="245">
        <v>88.74202534079015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111.54738828883333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3.2388663967611336E-5</v>
      </c>
      <c r="H23" s="245">
        <v>294.5153299857065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115.13597477416897</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9.1821862348178164E-3</v>
      </c>
      <c r="H24" s="245">
        <v>96.062927418674903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113.21354768454879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1.5307692307692307E-2</v>
      </c>
      <c r="H25" s="245">
        <v>94.666963125851268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101.05233160642175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8.0850202429149816E-3</v>
      </c>
      <c r="H26" s="245">
        <v>101.12813165493802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116.14786033133144</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6.6947368421052603E-2</v>
      </c>
      <c r="H27" s="245">
        <v>114.71288887057298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107.32080850139157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1.0040485829959514E-3</v>
      </c>
      <c r="H28" s="245">
        <v>96.182533401020891</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108.2239473307238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102.73391454970782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4.9279352226720641E-2</v>
      </c>
      <c r="H30" s="245">
        <v>111.11018904663941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100.61218704383275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5.2518218623481772E-2</v>
      </c>
      <c r="H31" s="245">
        <v>109.93266401450397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128.02895015618807</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3.2793522267206485E-3</v>
      </c>
      <c r="H32" s="245">
        <v>126.24650212231781</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103.8130219025812</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3.4291497975708503E-3</v>
      </c>
      <c r="H33" s="245">
        <v>119.07947295998729</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114.79560713269541</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3.0121457489878547E-3</v>
      </c>
      <c r="H34" s="245">
        <v>99.486241379108037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99.352681027598251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7.623481781376517E-3</v>
      </c>
      <c r="H35" s="245">
        <v>120.16865952110518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93.362950501282086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5.951417004048584E-3</v>
      </c>
      <c r="H36" s="245">
        <v>103.69413064617569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104.18620389538813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0.25252631578947371</v>
      </c>
      <c r="H37" s="245">
        <v>135.37551707999725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88.05793689886103</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0.24685020242914985</v>
      </c>
      <c r="H38" s="245">
        <v>114.70986252967634</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88.74202534079015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0.27095951417004044</v>
      </c>
      <c r="H39" s="245">
        <v>96.983438242191752</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294.5153299857065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0.27872469635627528</v>
      </c>
      <c r="H40" s="245">
        <v>92.256582055721921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96.062927418674903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0.412757085020243</v>
      </c>
      <c r="H41" s="245">
        <v>98.191441564156435</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94.666963125851268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4.5943319838056683E-2</v>
      </c>
      <c r="H42" s="245">
        <v>118.44469835169255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101.12813165493802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1.7991902834008096E-2</v>
      </c>
      <c r="H43" s="245">
        <v>126.60105651374442</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114.71288887057298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0.21482591093117409</v>
      </c>
      <c r="H44" s="245">
        <v>107.24593007767589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96.182533401020891</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0.17970850202429156</v>
      </c>
      <c r="H45" s="245">
        <v>110.86617191986579</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8.3251012145748995E-2</v>
      </c>
      <c r="H46" s="245">
        <v>120.96280464321978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111.11018904663941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4.3348178137651822E-2</v>
      </c>
      <c r="H47" s="245">
        <v>129.81138824703794</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109.93266401450397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0.18444939271255059</v>
      </c>
      <c r="H48" s="245">
        <v>107.96399871447426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126.24650212231781</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0.26274493927125503</v>
      </c>
      <c r="H49" s="245">
        <v>123.86725422229566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119.07947295998729</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0.30406477732793524</v>
      </c>
      <c r="H50" s="245">
        <v>117.9232341125134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99.486241379108037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0.34932793522267203</v>
      </c>
      <c r="H51" s="245">
        <v>117.30104326157058</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120.16865952110518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0.14108502024291494</v>
      </c>
      <c r="H52" s="245">
        <v>122.97604281485664</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103.69413064617569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0.1273684210526316</v>
      </c>
      <c r="H53" s="245">
        <v>128.56490747923749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0.10999190283400812</v>
      </c>
      <c r="H54" s="245">
        <v>129.93258840675196</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7.8085020242914985E-2</v>
      </c>
      <c r="H55" s="245">
        <v>134.33824757875328</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0.12938866396761134</v>
      </c>
      <c r="H56" s="245">
        <v>128.88755063195742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0.18232388663967611</v>
      </c>
      <c r="H57" s="245">
        <v>112.90202780754773</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0.27110931174089065</v>
      </c>
      <c r="H58" s="245">
        <v>115.60162870924636</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0.1051417004048583</v>
      </c>
      <c r="H59" s="245">
        <v>122.95611966769329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0.10874898785425099</v>
      </c>
      <c r="H60" s="245">
        <v>130.61058715921439</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0.16092307692307695</v>
      </c>
      <c r="H61" s="245">
        <v>124.53885782403731</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0.16070040485829959</v>
      </c>
      <c r="H62" s="245">
        <v>121.64458088127435</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6.8619433198380556E-2</v>
      </c>
      <c r="H63" s="245">
        <v>121.22157850540836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5.180566801619433E-2</v>
      </c>
      <c r="H64" s="245">
        <v>114.98599310575462</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3.7587044534412958E-2</v>
      </c>
      <c r="H65" s="245">
        <v>115.3605190767359</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3.5991902834008098E-2</v>
      </c>
      <c r="H66" s="245">
        <v>114.33841107892246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1.9214574898785426E-2</v>
      </c>
      <c r="H67" s="245">
        <v>126.2517012047218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7.0352226720647781E-2</v>
      </c>
      <c r="H68" s="245">
        <v>129.47309017445116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1.2886639676113362E-2</v>
      </c>
      <c r="H69" s="245">
        <v>131.47775501452648</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6.6153846153846146E-2</v>
      </c>
      <c r="H70" s="245">
        <v>128.18971704896526</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4.775708502024293E-2</v>
      </c>
      <c r="H71" s="245">
        <v>130.57547321571428</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0.10076113360323888</v>
      </c>
      <c r="H72" s="245">
        <v>119.97914396221753</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0.10449797570850203</v>
      </c>
      <c r="H73" s="245">
        <v>135.66126133150311</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0.43665182186234819</v>
      </c>
      <c r="H74" s="245">
        <v>119.05905907110778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0.29854655870445346</v>
      </c>
      <c r="H75" s="245">
        <v>130.08259318900352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0.17860323886639679</v>
      </c>
      <c r="H76" s="245">
        <v>134.1020330722713</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4.1668016194331983E-2</v>
      </c>
      <c r="H77" s="245">
        <v>138.19129739300462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0.15825506072874493</v>
      </c>
      <c r="H78" s="245">
        <v>119.29142381853271</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0.35719838056680164</v>
      </c>
      <c r="H79" s="245">
        <v>120.19542568068147</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0.45097165991902832</v>
      </c>
      <c r="H80" s="245">
        <v>118.0077010222993</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0.47219838056680152</v>
      </c>
      <c r="H81" s="245">
        <v>116.589077058207</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3.9433198380566803E-3</v>
      </c>
      <c r="H82" s="245">
        <v>98.530419955892299</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2.2732793522267206E-2</v>
      </c>
      <c r="H83" s="245">
        <v>95.283435469748795</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2.5311740890688262E-2</v>
      </c>
      <c r="H84" s="245">
        <v>101.24528181581529</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1.3526315789473685E-2</v>
      </c>
      <c r="H85" s="245">
        <v>103.10819216434413</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0.93521862348178142</v>
      </c>
      <c r="H86" s="245">
        <v>100.08093106659143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0.95302834008097148</v>
      </c>
      <c r="H87" s="245">
        <v>100.05808797044544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1.536437246963563E-2</v>
      </c>
      <c r="H88" s="245">
        <v>98.920750109025136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1.418218623481781E-2</v>
      </c>
      <c r="H89" s="245">
        <v>98.355665970906088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1.1910931174089071E-2</v>
      </c>
      <c r="H90" s="245">
        <v>98.572098255411248</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4.0080971659919029E-3</v>
      </c>
      <c r="H91" s="245">
        <v>99.841387768101114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1.8906882591093119E-3</v>
      </c>
      <c r="H92" s="245">
        <v>104.41803991018249</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0.96846153846153848</v>
      </c>
      <c r="H93" s="245">
        <v>100.22051940391763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2.3052631578947373E-2</v>
      </c>
      <c r="H94" s="245">
        <v>94.045088015658294</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5.372469635627531E-3</v>
      </c>
      <c r="H95" s="245">
        <v>90.250929376785152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1.7287449392712555E-3</v>
      </c>
      <c r="H96" s="245">
        <v>94.435337998872257</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0.1876072874493927</v>
      </c>
      <c r="H100" s="245">
        <v>109.55701865887424</v>
      </c>
    </row>
    <row r="101" spans="1:35">
      <c r="A101" s="86" t="str">
        <v>scghqb_sleeploss</v>
      </c>
      <c r="B101" s="239">
        <v>100</v>
      </c>
      <c r="C101" s="86" t="s">
        <v>373</v>
      </c>
      <c r="D101" s="241">
        <f>COUNTIF($C$1:$C101,C101)</f>
        <v>2</v>
      </c>
      <c r="E101" s="241" t="str">
        <f t="shared" si="13"/>
        <v>Wellbeing (GHQ)2</v>
      </c>
      <c r="F101" s="86" t="s">
        <v>376</v>
      </c>
      <c r="G101" s="242">
        <v>0.15886234817813766</v>
      </c>
      <c r="H101" s="245">
        <v>107.76102146888609</v>
      </c>
    </row>
    <row r="102" spans="1:35">
      <c r="A102" s="86" t="str">
        <v>scghqc_usefulrole</v>
      </c>
      <c r="B102" s="239">
        <v>101</v>
      </c>
      <c r="C102" s="86" t="s">
        <v>373</v>
      </c>
      <c r="D102" s="241">
        <f>COUNTIF($C$1:$C102,C102)</f>
        <v>3</v>
      </c>
      <c r="E102" s="241" t="str">
        <f t="shared" si="13"/>
        <v>Wellbeing (GHQ)3</v>
      </c>
      <c r="F102" s="86" t="s">
        <v>378</v>
      </c>
      <c r="G102" s="242">
        <v>0.16413360323886642</v>
      </c>
      <c r="H102" s="245">
        <v>110.75883206989701</v>
      </c>
    </row>
    <row r="103" spans="1:35">
      <c r="A103" s="86" t="str">
        <v>scghqd_decisions</v>
      </c>
      <c r="B103" s="239">
        <v>102</v>
      </c>
      <c r="C103" s="86" t="s">
        <v>373</v>
      </c>
      <c r="D103" s="241">
        <f>COUNTIF($C$1:$C103,C103)</f>
        <v>4</v>
      </c>
      <c r="E103" s="241" t="str">
        <f t="shared" si="13"/>
        <v>Wellbeing (GHQ)4</v>
      </c>
      <c r="F103" s="86" t="s">
        <v>380</v>
      </c>
      <c r="G103" s="242">
        <v>0.107246963562753</v>
      </c>
      <c r="H103" s="245">
        <v>107.4799776123359</v>
      </c>
    </row>
    <row r="104" spans="1:35">
      <c r="A104" s="86" t="str">
        <v>scghqe_strain</v>
      </c>
      <c r="B104" s="239">
        <v>103</v>
      </c>
      <c r="C104" s="86" t="s">
        <v>373</v>
      </c>
      <c r="D104" s="241">
        <f>COUNTIF($C$1:$C104,C104)</f>
        <v>5</v>
      </c>
      <c r="E104" s="241" t="str">
        <f t="shared" si="13"/>
        <v>Wellbeing (GHQ)5</v>
      </c>
      <c r="F104" s="86" t="s">
        <v>382</v>
      </c>
      <c r="G104" s="242">
        <v>0.22304453441295549</v>
      </c>
      <c r="H104" s="245">
        <v>103.81493571404248</v>
      </c>
    </row>
    <row r="105" spans="1:35">
      <c r="A105" s="86" t="str">
        <v>scghqf_difficulties</v>
      </c>
      <c r="B105" s="239">
        <v>104</v>
      </c>
      <c r="C105" s="86" t="s">
        <v>373</v>
      </c>
      <c r="D105" s="241">
        <f>COUNTIF($C$1:$C105,C105)</f>
        <v>6</v>
      </c>
      <c r="E105" s="241" t="str">
        <f t="shared" si="13"/>
        <v>Wellbeing (GHQ)6</v>
      </c>
      <c r="F105" s="86" t="s">
        <v>384</v>
      </c>
      <c r="G105" s="242">
        <v>0.15304453441295546</v>
      </c>
      <c r="H105" s="245">
        <v>108.91040940217651</v>
      </c>
    </row>
    <row r="106" spans="1:35">
      <c r="A106" s="86" t="str">
        <v>scghqg_enjoyactivs</v>
      </c>
      <c r="B106" s="239">
        <v>105</v>
      </c>
      <c r="C106" s="86" t="s">
        <v>373</v>
      </c>
      <c r="D106" s="241">
        <f>COUNTIF($C$1:$C106,C106)</f>
        <v>7</v>
      </c>
      <c r="E106" s="241" t="str">
        <f t="shared" si="13"/>
        <v>Wellbeing (GHQ)7</v>
      </c>
      <c r="F106" s="86" t="s">
        <v>386</v>
      </c>
      <c r="G106" s="242">
        <v>0.18711740890688261</v>
      </c>
      <c r="H106" s="245">
        <v>108.53650806929525</v>
      </c>
    </row>
    <row r="107" spans="1:35">
      <c r="A107" s="86" t="str">
        <v>scghqh_faceproblems</v>
      </c>
      <c r="B107" s="239">
        <v>106</v>
      </c>
      <c r="C107" s="86" t="s">
        <v>373</v>
      </c>
      <c r="D107" s="241">
        <f>COUNTIF($C$1:$C107,C107)</f>
        <v>8</v>
      </c>
      <c r="E107" s="241" t="str">
        <f t="shared" si="13"/>
        <v>Wellbeing (GHQ)8</v>
      </c>
      <c r="F107" s="86" t="s">
        <v>388</v>
      </c>
      <c r="G107" s="242">
        <v>0.12179352226720649</v>
      </c>
      <c r="H107" s="245">
        <v>111.36473152927597</v>
      </c>
    </row>
    <row r="108" spans="1:35">
      <c r="A108" s="86" t="str">
        <v>scghqi_depressed</v>
      </c>
      <c r="B108" s="239">
        <v>107</v>
      </c>
      <c r="C108" s="86" t="s">
        <v>373</v>
      </c>
      <c r="D108" s="241">
        <f>COUNTIF($C$1:$C108,C108)</f>
        <v>9</v>
      </c>
      <c r="E108" s="241" t="str">
        <f t="shared" si="13"/>
        <v>Wellbeing (GHQ)9</v>
      </c>
      <c r="F108" s="86" t="s">
        <v>390</v>
      </c>
      <c r="G108" s="242">
        <v>0.21248582995951415</v>
      </c>
      <c r="H108" s="245">
        <v>106.03583659009621</v>
      </c>
    </row>
    <row r="109" spans="1:35">
      <c r="A109" s="86" t="str">
        <v>scghqj_confidence</v>
      </c>
      <c r="B109" s="239">
        <v>108</v>
      </c>
      <c r="C109" s="86" t="s">
        <v>373</v>
      </c>
      <c r="D109" s="241">
        <f>COUNTIF($C$1:$C109,C109)</f>
        <v>10</v>
      </c>
      <c r="E109" s="241" t="str">
        <f t="shared" si="13"/>
        <v>Wellbeing (GHQ)10</v>
      </c>
      <c r="F109" s="86" t="s">
        <v>392</v>
      </c>
      <c r="G109" s="242">
        <v>0.18372469635627528</v>
      </c>
      <c r="H109" s="245">
        <v>108.39273806599559</v>
      </c>
    </row>
    <row r="110" spans="1:35">
      <c r="A110" s="86" t="str">
        <v>scghqk_selfworth</v>
      </c>
      <c r="B110" s="239">
        <v>109</v>
      </c>
      <c r="C110" s="86" t="s">
        <v>373</v>
      </c>
      <c r="D110" s="241">
        <f>COUNTIF($C$1:$C110,C110)</f>
        <v>11</v>
      </c>
      <c r="E110" s="241" t="str">
        <f t="shared" si="13"/>
        <v>Wellbeing (GHQ)11</v>
      </c>
      <c r="F110" s="86" t="s">
        <v>111</v>
      </c>
      <c r="G110" s="242">
        <v>0.11057085020242916</v>
      </c>
      <c r="H110" s="245">
        <v>115.74267474890887</v>
      </c>
    </row>
    <row r="111" spans="1:35">
      <c r="A111" s="86" t="str">
        <v>scghql_happiness</v>
      </c>
      <c r="B111" s="239">
        <v>110</v>
      </c>
      <c r="C111" s="86" t="s">
        <v>373</v>
      </c>
      <c r="D111" s="241">
        <f>COUNTIF($C$1:$C111,C111)</f>
        <v>12</v>
      </c>
      <c r="E111" s="241" t="str">
        <f t="shared" si="13"/>
        <v>Wellbeing (GHQ)12</v>
      </c>
      <c r="F111" s="86" t="s">
        <v>109</v>
      </c>
      <c r="G111" s="242">
        <v>0.1590080971659919</v>
      </c>
      <c r="H111" s="245">
        <v>106.76616155365328</v>
      </c>
    </row>
    <row r="112" spans="1:35">
      <c r="A112" s="86" t="str">
        <v>SCOPNGBHA</v>
      </c>
      <c r="B112" s="239">
        <v>111</v>
      </c>
      <c r="C112" s="86" t="s">
        <v>395</v>
      </c>
      <c r="D112" s="241">
        <f>COUNTIF($C$1:$C112,C112)</f>
        <v>1</v>
      </c>
      <c r="E112" s="241" t="str">
        <f t="shared" si="13"/>
        <v>Isolation1</v>
      </c>
      <c r="F112" s="86" t="s">
        <v>396</v>
      </c>
      <c r="G112" s="242">
        <v>9.2056680161943322E-2</v>
      </c>
      <c r="H112" s="245">
        <v>115.03002609767634</v>
      </c>
    </row>
    <row r="113" spans="1:8">
      <c r="A113" s="86" t="str">
        <v>SCOPNGBHD</v>
      </c>
      <c r="B113" s="239">
        <v>112</v>
      </c>
      <c r="C113" s="86" t="s">
        <v>395</v>
      </c>
      <c r="D113" s="241">
        <f>COUNTIF($C$1:$C113,C113)</f>
        <v>2</v>
      </c>
      <c r="E113" s="241" t="str">
        <f t="shared" si="13"/>
        <v>Isolation2</v>
      </c>
      <c r="F113" s="86" t="s">
        <v>398</v>
      </c>
      <c r="G113" s="242">
        <v>0.40016194331983801</v>
      </c>
      <c r="H113" s="245">
        <v>109.70303514171449</v>
      </c>
    </row>
    <row r="114" spans="1:8">
      <c r="A114" s="86" t="str">
        <v>SCOPNGBHH</v>
      </c>
      <c r="B114" s="239">
        <v>113</v>
      </c>
      <c r="C114" s="86" t="s">
        <v>395</v>
      </c>
      <c r="D114" s="241">
        <f>COUNTIF($C$1:$C114,C114)</f>
        <v>3</v>
      </c>
      <c r="E114" s="241" t="str">
        <f t="shared" si="13"/>
        <v>Isolation3</v>
      </c>
      <c r="F114" s="86" t="s">
        <v>400</v>
      </c>
      <c r="G114" s="242">
        <v>0.15948987854251015</v>
      </c>
      <c r="H114" s="245">
        <v>107.54194540229747</v>
      </c>
    </row>
    <row r="115" spans="1:8">
      <c r="A115" s="86" t="str">
        <v>SCOPNGBHC</v>
      </c>
      <c r="B115" s="239">
        <v>114</v>
      </c>
      <c r="C115" s="86" t="s">
        <v>395</v>
      </c>
      <c r="D115" s="241">
        <f>COUNTIF($C$1:$C115,C115)</f>
        <v>4</v>
      </c>
      <c r="E115" s="241" t="str">
        <f t="shared" si="13"/>
        <v>Isolation4</v>
      </c>
      <c r="F115" s="86" t="s">
        <v>402</v>
      </c>
      <c r="G115" s="242">
        <v>0.28400404858299599</v>
      </c>
      <c r="H115" s="245">
        <v>107.42514791578321</v>
      </c>
    </row>
    <row r="116" spans="1:8">
      <c r="A116" s="86" t="str">
        <v>SCOPNGBHA_x</v>
      </c>
      <c r="B116" s="239">
        <v>115</v>
      </c>
      <c r="C116" s="86" t="s">
        <v>395</v>
      </c>
      <c r="D116" s="241">
        <f>COUNTIF($C$1:$C116,C116)</f>
        <v>5</v>
      </c>
      <c r="E116" s="241" t="str">
        <f t="shared" si="13"/>
        <v>Isolation5</v>
      </c>
      <c r="F116" s="86" t="s">
        <v>404</v>
      </c>
      <c r="G116" s="242">
        <v>0.59715789473684211</v>
      </c>
      <c r="H116" s="245">
        <v>93.363146505878106</v>
      </c>
    </row>
    <row r="117" spans="1:8">
      <c r="A117" s="86" t="str">
        <v>SCOPNGBHD_x</v>
      </c>
      <c r="B117" s="239">
        <v>116</v>
      </c>
      <c r="C117" s="86" t="s">
        <v>395</v>
      </c>
      <c r="D117" s="241">
        <f>COUNTIF($C$1:$C117,C117)</f>
        <v>6</v>
      </c>
      <c r="E117" s="241" t="str">
        <f t="shared" si="13"/>
        <v>Isolation6</v>
      </c>
      <c r="F117" s="86" t="s">
        <v>406</v>
      </c>
      <c r="G117" s="242">
        <v>0.35772469635627524</v>
      </c>
      <c r="H117" s="245">
        <v>90.130576743386982</v>
      </c>
    </row>
    <row r="118" spans="1:8">
      <c r="A118" s="86" t="str">
        <v>SCOPNGBHH_x</v>
      </c>
      <c r="B118" s="239">
        <v>117</v>
      </c>
      <c r="C118" s="86" t="s">
        <v>395</v>
      </c>
      <c r="D118" s="241">
        <f>COUNTIF($C$1:$C118,C118)</f>
        <v>7</v>
      </c>
      <c r="E118" s="241" t="str">
        <f t="shared" si="13"/>
        <v>Isolation7</v>
      </c>
      <c r="F118" s="86" t="s">
        <v>408</v>
      </c>
      <c r="G118" s="242">
        <v>0.62325101214574896</v>
      </c>
      <c r="H118" s="245">
        <v>96.60587478004031</v>
      </c>
    </row>
    <row r="119" spans="1:8">
      <c r="A119" s="86" t="str">
        <v>SCOPNGBHC_x</v>
      </c>
      <c r="B119" s="239">
        <v>118</v>
      </c>
      <c r="C119" s="86" t="s">
        <v>395</v>
      </c>
      <c r="D119" s="241">
        <f>COUNTIF($C$1:$C119,C119)</f>
        <v>8</v>
      </c>
      <c r="E119" s="241" t="str">
        <f t="shared" si="13"/>
        <v>Isolation8</v>
      </c>
      <c r="F119" s="86" t="s">
        <v>410</v>
      </c>
      <c r="G119" s="242">
        <v>0.45485829959514174</v>
      </c>
      <c r="H119" s="245">
        <v>93.592446835830003</v>
      </c>
    </row>
    <row r="120" spans="1:8">
      <c r="A120" s="86" t="str">
        <v>ORGM5</v>
      </c>
      <c r="B120" s="239">
        <v>119</v>
      </c>
      <c r="C120" s="86" t="s">
        <v>412</v>
      </c>
      <c r="D120" s="241">
        <f>COUNTIF($C$1:$C120,C120)</f>
        <v>1</v>
      </c>
      <c r="E120" s="241" t="str">
        <f t="shared" si="13"/>
        <v>Community1</v>
      </c>
      <c r="F120" s="86" t="s">
        <v>413</v>
      </c>
      <c r="G120" s="242">
        <v>5.5161943319838064E-2</v>
      </c>
      <c r="H120" s="245">
        <v>84.709579229080617</v>
      </c>
    </row>
    <row r="121" spans="1:8">
      <c r="A121" s="86" t="str">
        <v>ORGM3</v>
      </c>
      <c r="B121" s="239">
        <v>120</v>
      </c>
      <c r="C121" s="86" t="s">
        <v>412</v>
      </c>
      <c r="D121" s="241">
        <f>COUNTIF($C$1:$C121,C121)</f>
        <v>2</v>
      </c>
      <c r="E121" s="241" t="str">
        <f t="shared" si="13"/>
        <v>Community2</v>
      </c>
      <c r="F121" s="86" t="s">
        <v>415</v>
      </c>
      <c r="G121" s="242">
        <v>3.563562753036438E-2</v>
      </c>
      <c r="H121" s="245">
        <v>81.316288335029185</v>
      </c>
    </row>
    <row r="122" spans="1:8">
      <c r="A122" s="86" t="str">
        <v>ORGM11</v>
      </c>
      <c r="B122" s="239">
        <v>121</v>
      </c>
      <c r="C122" s="86" t="s">
        <v>412</v>
      </c>
      <c r="D122" s="241">
        <f>COUNTIF($C$1:$C122,C122)</f>
        <v>3</v>
      </c>
      <c r="E122" s="241" t="str">
        <f t="shared" si="13"/>
        <v>Community3</v>
      </c>
      <c r="F122" s="86" t="s">
        <v>417</v>
      </c>
      <c r="G122" s="242">
        <v>5.3182186234817817E-2</v>
      </c>
      <c r="H122" s="245">
        <v>83.270906241953455</v>
      </c>
    </row>
    <row r="123" spans="1:8">
      <c r="A123" s="86" t="str">
        <v>ORGM12</v>
      </c>
      <c r="B123" s="239">
        <v>122</v>
      </c>
      <c r="C123" s="86" t="s">
        <v>412</v>
      </c>
      <c r="D123" s="241">
        <f>COUNTIF($C$1:$C123,C123)</f>
        <v>4</v>
      </c>
      <c r="E123" s="241" t="str">
        <f t="shared" si="13"/>
        <v>Community4</v>
      </c>
      <c r="F123" s="86" t="s">
        <v>419</v>
      </c>
      <c r="G123" s="242">
        <v>0.13517004048582998</v>
      </c>
      <c r="H123" s="245">
        <v>129.79379976219357</v>
      </c>
    </row>
    <row r="124" spans="1:8">
      <c r="A124" s="86" t="str">
        <v>ORGM7</v>
      </c>
      <c r="B124" s="239">
        <v>123</v>
      </c>
      <c r="C124" s="86" t="s">
        <v>412</v>
      </c>
      <c r="D124" s="241">
        <f>COUNTIF($C$1:$C124,C124)</f>
        <v>5</v>
      </c>
      <c r="E124" s="241" t="str">
        <f t="shared" si="13"/>
        <v>Community5</v>
      </c>
      <c r="F124" s="86" t="s">
        <v>421</v>
      </c>
      <c r="G124" s="242">
        <v>0.101748987854251</v>
      </c>
      <c r="H124" s="245">
        <v>93.757031218533825</v>
      </c>
    </row>
    <row r="125" spans="1:8">
      <c r="A125" s="86" t="str">
        <v>ORGM5_x</v>
      </c>
      <c r="B125" s="239">
        <v>124</v>
      </c>
      <c r="C125" s="86" t="s">
        <v>412</v>
      </c>
      <c r="D125" s="241">
        <f>COUNTIF($C$1:$C125,C125)</f>
        <v>6</v>
      </c>
      <c r="E125" s="241" t="str">
        <f t="shared" si="13"/>
        <v>Community6</v>
      </c>
      <c r="F125" s="86" t="s">
        <v>423</v>
      </c>
      <c r="G125" s="242">
        <v>0.94494331983805668</v>
      </c>
      <c r="H125" s="245">
        <v>101.07830096088686</v>
      </c>
    </row>
    <row r="126" spans="1:8">
      <c r="A126" s="86" t="str">
        <v>ORGM3_x</v>
      </c>
      <c r="B126" s="239">
        <v>125</v>
      </c>
      <c r="C126" s="86" t="s">
        <v>412</v>
      </c>
      <c r="D126" s="241">
        <f>COUNTIF($C$1:$C126,C126)</f>
        <v>7</v>
      </c>
      <c r="E126" s="241" t="str">
        <f t="shared" si="13"/>
        <v>Community7</v>
      </c>
      <c r="F126" s="86" t="s">
        <v>425</v>
      </c>
      <c r="G126" s="242">
        <v>0.96437246963562751</v>
      </c>
      <c r="H126" s="245">
        <v>100.85612947600306</v>
      </c>
    </row>
    <row r="127" spans="1:8">
      <c r="A127" s="86" t="str">
        <v>ORGM11_x</v>
      </c>
      <c r="B127" s="239">
        <v>126</v>
      </c>
      <c r="C127" s="86" t="s">
        <v>412</v>
      </c>
      <c r="D127" s="241">
        <f>COUNTIF($C$1:$C127,C127)</f>
        <v>8</v>
      </c>
      <c r="E127" s="241" t="str">
        <f t="shared" si="13"/>
        <v>Community8</v>
      </c>
      <c r="F127" s="86" t="s">
        <v>427</v>
      </c>
      <c r="G127" s="242">
        <v>0.94697975708502025</v>
      </c>
      <c r="H127" s="245">
        <v>101.19395948758807</v>
      </c>
    </row>
    <row r="128" spans="1:8">
      <c r="A128" s="86" t="str">
        <v>ORGM12_x</v>
      </c>
      <c r="B128" s="239">
        <v>127</v>
      </c>
      <c r="C128" s="86" t="s">
        <v>412</v>
      </c>
      <c r="D128" s="241">
        <f>COUNTIF($C$1:$C128,C128)</f>
        <v>9</v>
      </c>
      <c r="E128" s="241" t="str">
        <f t="shared" si="13"/>
        <v>Community9</v>
      </c>
      <c r="F128" s="86" t="s">
        <v>429</v>
      </c>
      <c r="G128" s="242">
        <v>0.86429554655870422</v>
      </c>
      <c r="H128" s="245">
        <v>96.485287847096643</v>
      </c>
    </row>
    <row r="129" spans="1:8">
      <c r="A129" s="86" t="str">
        <v>ORGM7_x</v>
      </c>
      <c r="B129" s="239">
        <v>128</v>
      </c>
      <c r="C129" s="86" t="s">
        <v>412</v>
      </c>
      <c r="D129" s="241">
        <f>COUNTIF($C$1:$C129,C129)</f>
        <v>10</v>
      </c>
      <c r="E129" s="241" t="str">
        <f t="shared" si="13"/>
        <v>Community10</v>
      </c>
      <c r="F129" s="86" t="s">
        <v>431</v>
      </c>
      <c r="G129" s="242">
        <v>0.89825101214574898</v>
      </c>
      <c r="H129" s="245">
        <v>100.76002467966015</v>
      </c>
    </row>
    <row r="130" spans="1:8">
      <c r="A130" s="86" t="str">
        <v>NOISYN</v>
      </c>
      <c r="B130" s="239">
        <v>129</v>
      </c>
      <c r="C130" s="86" t="s">
        <v>433</v>
      </c>
      <c r="D130" s="241">
        <f>COUNTIF($C$1:$C130,C130)</f>
        <v>1</v>
      </c>
      <c r="E130" s="241" t="str">
        <f t="shared" si="13"/>
        <v>Accommodation &amp; Neighbourhood1</v>
      </c>
      <c r="F130" s="86" t="s">
        <v>434</v>
      </c>
      <c r="G130" s="242">
        <v>0.22636032388663968</v>
      </c>
      <c r="H130" s="245">
        <v>121.64487100873507</v>
      </c>
    </row>
    <row r="131" spans="1:8">
      <c r="A131" s="86" t="str">
        <v>NOHEATCH</v>
      </c>
      <c r="B131" s="239">
        <v>130</v>
      </c>
      <c r="C131" s="86" t="s">
        <v>433</v>
      </c>
      <c r="D131" s="241">
        <f>COUNTIF($C$1:$C131,C131)</f>
        <v>2</v>
      </c>
      <c r="E131" s="241" t="str">
        <f t="shared" ref="E131:E194" si="22">C131&amp;D131</f>
        <v>Accommodation &amp; Neighbourhood2</v>
      </c>
      <c r="F131" s="86" t="s">
        <v>436</v>
      </c>
      <c r="G131" s="242">
        <v>0.10525506072874494</v>
      </c>
      <c r="H131" s="245">
        <v>97.366389262580455</v>
      </c>
    </row>
    <row r="132" spans="1:8">
      <c r="A132" s="86" t="str">
        <v>GRIMYN</v>
      </c>
      <c r="B132" s="239">
        <v>131</v>
      </c>
      <c r="C132" s="86" t="s">
        <v>433</v>
      </c>
      <c r="D132" s="241">
        <f>COUNTIF($C$1:$C132,C132)</f>
        <v>3</v>
      </c>
      <c r="E132" s="241" t="str">
        <f t="shared" si="22"/>
        <v>Accommodation &amp; Neighbourhood3</v>
      </c>
      <c r="F132" s="86" t="s">
        <v>438</v>
      </c>
      <c r="G132" s="242">
        <v>0.11728340080971661</v>
      </c>
      <c r="H132" s="245">
        <v>103.16348882762709</v>
      </c>
    </row>
    <row r="133" spans="1:8">
      <c r="A133" s="86" t="str">
        <v>CRVAND</v>
      </c>
      <c r="B133" s="239">
        <v>132</v>
      </c>
      <c r="C133" s="86" t="s">
        <v>433</v>
      </c>
      <c r="D133" s="241">
        <f>COUNTIF($C$1:$C133,C133)</f>
        <v>4</v>
      </c>
      <c r="E133" s="241" t="str">
        <f t="shared" si="22"/>
        <v>Accommodation &amp; Neighbourhood4</v>
      </c>
      <c r="F133" s="86" t="s">
        <v>440</v>
      </c>
      <c r="G133" s="242">
        <v>9.0109311740890694E-2</v>
      </c>
      <c r="H133" s="245">
        <v>144.91685585010012</v>
      </c>
    </row>
    <row r="134" spans="1:8">
      <c r="A134" s="86" t="str">
        <v>NOISYN_x</v>
      </c>
      <c r="B134" s="239">
        <v>133</v>
      </c>
      <c r="C134" s="86" t="s">
        <v>433</v>
      </c>
      <c r="D134" s="241">
        <f>COUNTIF($C$1:$C134,C134)</f>
        <v>5</v>
      </c>
      <c r="E134" s="241" t="str">
        <f t="shared" si="22"/>
        <v>Accommodation &amp; Neighbourhood5</v>
      </c>
      <c r="F134" s="86" t="s">
        <v>442</v>
      </c>
      <c r="G134" s="242">
        <v>0.77368016194331968</v>
      </c>
      <c r="H134" s="245">
        <v>95.054036795507713</v>
      </c>
    </row>
    <row r="135" spans="1:8">
      <c r="A135" s="86" t="str">
        <v>HEATCH</v>
      </c>
      <c r="B135" s="239">
        <v>134</v>
      </c>
      <c r="C135" s="86" t="s">
        <v>433</v>
      </c>
      <c r="D135" s="241">
        <f>COUNTIF($C$1:$C135,C135)</f>
        <v>6</v>
      </c>
      <c r="E135" s="241" t="str">
        <f t="shared" si="22"/>
        <v>Accommodation &amp; Neighbourhood6</v>
      </c>
      <c r="F135" s="86" t="s">
        <v>444</v>
      </c>
      <c r="G135" s="242">
        <v>0.89474493927125509</v>
      </c>
      <c r="H135" s="245">
        <v>100.31917085711244</v>
      </c>
    </row>
    <row r="136" spans="1:8">
      <c r="A136" s="86" t="str">
        <v>GRIMYN_x</v>
      </c>
      <c r="B136" s="239">
        <v>135</v>
      </c>
      <c r="C136" s="86" t="s">
        <v>433</v>
      </c>
      <c r="D136" s="241">
        <f>COUNTIF($C$1:$C136,C136)</f>
        <v>7</v>
      </c>
      <c r="E136" s="241" t="str">
        <f t="shared" si="22"/>
        <v>Accommodation &amp; Neighbourhood7</v>
      </c>
      <c r="F136" s="86" t="s">
        <v>446</v>
      </c>
      <c r="G136" s="242">
        <v>0.882481781376518</v>
      </c>
      <c r="H136" s="245">
        <v>99.566567716690997</v>
      </c>
    </row>
    <row r="137" spans="1:8">
      <c r="A137" s="86" t="str">
        <v>CRVAND_x</v>
      </c>
      <c r="B137" s="239">
        <v>136</v>
      </c>
      <c r="C137" s="86" t="s">
        <v>433</v>
      </c>
      <c r="D137" s="241">
        <f>COUNTIF($C$1:$C137,C137)</f>
        <v>8</v>
      </c>
      <c r="E137" s="241" t="str">
        <f t="shared" si="22"/>
        <v>Accommodation &amp; Neighbourhood8</v>
      </c>
      <c r="F137" s="86" t="s">
        <v>448</v>
      </c>
      <c r="G137" s="242">
        <v>0.90972064777327932</v>
      </c>
      <c r="H137" s="245">
        <v>96.992911339137848</v>
      </c>
    </row>
    <row r="138" spans="1:8">
      <c r="A138" s="86" t="str">
        <v>SCLFSATO_lo</v>
      </c>
      <c r="B138" s="239">
        <v>137</v>
      </c>
      <c r="C138" s="86" t="s">
        <v>450</v>
      </c>
      <c r="D138" s="241">
        <f>COUNTIF($C$1:$C138,C138)</f>
        <v>1</v>
      </c>
      <c r="E138" s="241" t="str">
        <f t="shared" si="22"/>
        <v>Contentment1</v>
      </c>
      <c r="F138" s="86" t="s">
        <v>451</v>
      </c>
      <c r="G138" s="242">
        <v>7.7477732793522269E-2</v>
      </c>
      <c r="H138" s="245">
        <v>120.50719429624901</v>
      </c>
    </row>
    <row r="139" spans="1:8">
      <c r="A139" s="86" t="str">
        <v>SCLFSAT1_lo</v>
      </c>
      <c r="B139" s="239">
        <v>138</v>
      </c>
      <c r="C139" s="86" t="s">
        <v>450</v>
      </c>
      <c r="D139" s="241">
        <f>COUNTIF($C$1:$C139,C139)</f>
        <v>2</v>
      </c>
      <c r="E139" s="241" t="str">
        <f t="shared" si="22"/>
        <v>Contentment2</v>
      </c>
      <c r="F139" s="86" t="s">
        <v>453</v>
      </c>
      <c r="G139" s="242">
        <v>0.12256275303643727</v>
      </c>
      <c r="H139" s="245">
        <v>116.86196612001491</v>
      </c>
    </row>
    <row r="140" spans="1:8">
      <c r="A140" s="86" t="str">
        <v>SCLFSAT2_lo</v>
      </c>
      <c r="B140" s="239">
        <v>139</v>
      </c>
      <c r="C140" s="86" t="s">
        <v>450</v>
      </c>
      <c r="D140" s="241">
        <f>COUNTIF($C$1:$C140,C140)</f>
        <v>3</v>
      </c>
      <c r="E140" s="241" t="str">
        <f t="shared" si="22"/>
        <v>Contentment3</v>
      </c>
      <c r="F140" s="86" t="s">
        <v>455</v>
      </c>
      <c r="G140" s="242">
        <v>0.11419433198380564</v>
      </c>
      <c r="H140" s="245">
        <v>117.38859455119453</v>
      </c>
    </row>
    <row r="141" spans="1:8">
      <c r="A141" s="86" t="str">
        <v>JBSAT_lo</v>
      </c>
      <c r="B141" s="239">
        <v>140</v>
      </c>
      <c r="C141" s="86" t="s">
        <v>450</v>
      </c>
      <c r="D141" s="241">
        <f>COUNTIF($C$1:$C141,C141)</f>
        <v>4</v>
      </c>
      <c r="E141" s="241" t="str">
        <f t="shared" si="22"/>
        <v>Contentment4</v>
      </c>
      <c r="F141" s="86" t="s">
        <v>457</v>
      </c>
      <c r="G141" s="242">
        <v>4.561133603238867E-2</v>
      </c>
      <c r="H141" s="245">
        <v>106.96410514779603</v>
      </c>
    </row>
    <row r="142" spans="1:8">
      <c r="A142" s="86" t="str">
        <v>SCLFSAT7_lo</v>
      </c>
      <c r="B142" s="239">
        <v>141</v>
      </c>
      <c r="C142" s="86" t="s">
        <v>450</v>
      </c>
      <c r="D142" s="241">
        <f>COUNTIF($C$1:$C142,C142)</f>
        <v>5</v>
      </c>
      <c r="E142" s="241" t="str">
        <f t="shared" si="22"/>
        <v>Contentment5</v>
      </c>
      <c r="F142" s="86" t="s">
        <v>459</v>
      </c>
      <c r="G142" s="242">
        <v>9.4060728744939287E-2</v>
      </c>
      <c r="H142" s="245">
        <v>111.42560550591074</v>
      </c>
    </row>
    <row r="143" spans="1:8">
      <c r="A143" s="86" t="str">
        <v>SCLFSATO_med</v>
      </c>
      <c r="B143" s="239">
        <v>142</v>
      </c>
      <c r="C143" s="86" t="s">
        <v>450</v>
      </c>
      <c r="D143" s="241">
        <f>COUNTIF($C$1:$C143,C143)</f>
        <v>6</v>
      </c>
      <c r="E143" s="241" t="str">
        <f t="shared" si="22"/>
        <v>Contentment6</v>
      </c>
      <c r="F143" s="86" t="s">
        <v>461</v>
      </c>
      <c r="G143" s="242">
        <v>0.42199190283400823</v>
      </c>
      <c r="H143" s="245">
        <v>109.61342574897928</v>
      </c>
    </row>
    <row r="144" spans="1:8">
      <c r="A144" s="86" t="str">
        <v>SCLFSAT1_med</v>
      </c>
      <c r="B144" s="239">
        <v>143</v>
      </c>
      <c r="C144" s="86" t="s">
        <v>450</v>
      </c>
      <c r="D144" s="241">
        <f>COUNTIF($C$1:$C144,C144)</f>
        <v>7</v>
      </c>
      <c r="E144" s="241" t="str">
        <f t="shared" si="22"/>
        <v>Contentment7</v>
      </c>
      <c r="F144" s="86" t="s">
        <v>463</v>
      </c>
      <c r="G144" s="242">
        <v>0.43484615384615383</v>
      </c>
      <c r="H144" s="245">
        <v>108.19102088407695</v>
      </c>
    </row>
    <row r="145" spans="1:8">
      <c r="A145" s="86" t="str">
        <v>SCLFSAT2_med</v>
      </c>
      <c r="B145" s="239">
        <v>144</v>
      </c>
      <c r="C145" s="86" t="s">
        <v>450</v>
      </c>
      <c r="D145" s="241">
        <f>COUNTIF($C$1:$C145,C145)</f>
        <v>8</v>
      </c>
      <c r="E145" s="241" t="str">
        <f t="shared" si="22"/>
        <v>Contentment8</v>
      </c>
      <c r="F145" s="86" t="s">
        <v>465</v>
      </c>
      <c r="G145" s="242">
        <v>0.49583400809716588</v>
      </c>
      <c r="H145" s="245">
        <v>111.90916089317662</v>
      </c>
    </row>
    <row r="146" spans="1:8">
      <c r="A146" s="86" t="str">
        <v>JBSAT_med</v>
      </c>
      <c r="B146" s="239">
        <v>145</v>
      </c>
      <c r="C146" s="86" t="s">
        <v>450</v>
      </c>
      <c r="D146" s="241">
        <f>COUNTIF($C$1:$C146,C146)</f>
        <v>9</v>
      </c>
      <c r="E146" s="241" t="str">
        <f t="shared" si="22"/>
        <v>Contentment9</v>
      </c>
      <c r="F146" s="86" t="s">
        <v>467</v>
      </c>
      <c r="G146" s="242">
        <v>0.38568016194331978</v>
      </c>
      <c r="H146" s="245">
        <v>102.5613605371795</v>
      </c>
    </row>
    <row r="147" spans="1:8">
      <c r="A147" s="86" t="str">
        <v>SCLFSAT7_med</v>
      </c>
      <c r="B147" s="239">
        <v>146</v>
      </c>
      <c r="C147" s="86" t="s">
        <v>450</v>
      </c>
      <c r="D147" s="241">
        <f>COUNTIF($C$1:$C147,C147)</f>
        <v>10</v>
      </c>
      <c r="E147" s="241" t="str">
        <f t="shared" si="22"/>
        <v>Contentment10</v>
      </c>
      <c r="F147" s="86" t="s">
        <v>469</v>
      </c>
      <c r="G147" s="242">
        <v>0.49559919028340077</v>
      </c>
      <c r="H147" s="245">
        <v>106.84998609189145</v>
      </c>
    </row>
    <row r="148" spans="1:8">
      <c r="A148" s="86" t="str">
        <v>SCLFSATO_hi</v>
      </c>
      <c r="B148" s="239">
        <v>147</v>
      </c>
      <c r="C148" s="86" t="s">
        <v>450</v>
      </c>
      <c r="D148" s="241">
        <f>COUNTIF($C$1:$C148,C148)</f>
        <v>11</v>
      </c>
      <c r="E148" s="241" t="str">
        <f t="shared" si="22"/>
        <v>Contentment11</v>
      </c>
      <c r="F148" s="86" t="s">
        <v>471</v>
      </c>
      <c r="G148" s="242">
        <v>0.5009473684210527</v>
      </c>
      <c r="H148" s="245">
        <v>90.889089825405193</v>
      </c>
    </row>
    <row r="149" spans="1:8">
      <c r="A149" s="86" t="str">
        <v>SCLFSAT1_hi</v>
      </c>
      <c r="B149" s="239">
        <v>148</v>
      </c>
      <c r="C149" s="86" t="s">
        <v>450</v>
      </c>
      <c r="D149" s="241">
        <f>COUNTIF($C$1:$C149,C149)</f>
        <v>12</v>
      </c>
      <c r="E149" s="241" t="str">
        <f t="shared" si="22"/>
        <v>Contentment12</v>
      </c>
      <c r="F149" s="86" t="s">
        <v>473</v>
      </c>
      <c r="G149" s="242">
        <v>0.4426518218623483</v>
      </c>
      <c r="H149" s="245">
        <v>89.74713682910614</v>
      </c>
    </row>
    <row r="150" spans="1:8">
      <c r="A150" s="86" t="str">
        <v>SCLFSAT2_hi</v>
      </c>
      <c r="B150" s="239">
        <v>149</v>
      </c>
      <c r="C150" s="86" t="s">
        <v>450</v>
      </c>
      <c r="D150" s="241">
        <f>COUNTIF($C$1:$C150,C150)</f>
        <v>13</v>
      </c>
      <c r="E150" s="241" t="str">
        <f t="shared" si="22"/>
        <v>Contentment13</v>
      </c>
      <c r="F150" s="86" t="s">
        <v>475</v>
      </c>
      <c r="G150" s="242">
        <v>0.39012145748987864</v>
      </c>
      <c r="H150" s="245">
        <v>84.87545773011351</v>
      </c>
    </row>
    <row r="151" spans="1:8">
      <c r="A151" s="86" t="str">
        <v>JBSAT_hi</v>
      </c>
      <c r="B151" s="239">
        <v>150</v>
      </c>
      <c r="C151" s="86" t="s">
        <v>450</v>
      </c>
      <c r="D151" s="241">
        <f>COUNTIF($C$1:$C151,C151)</f>
        <v>14</v>
      </c>
      <c r="E151" s="241" t="str">
        <f t="shared" si="22"/>
        <v>Contentment14</v>
      </c>
      <c r="F151" s="86" t="s">
        <v>477</v>
      </c>
      <c r="G151" s="242">
        <v>0.56871255060728731</v>
      </c>
      <c r="H151" s="245">
        <v>97.842172082090457</v>
      </c>
    </row>
    <row r="152" spans="1:8">
      <c r="A152" s="86" t="str">
        <v>SCLFSAT7_hi</v>
      </c>
      <c r="B152" s="239">
        <v>151</v>
      </c>
      <c r="C152" s="86" t="s">
        <v>450</v>
      </c>
      <c r="D152" s="241">
        <f>COUNTIF($C$1:$C152,C152)</f>
        <v>15</v>
      </c>
      <c r="E152" s="241" t="str">
        <f t="shared" si="22"/>
        <v>Contentment15</v>
      </c>
      <c r="F152" s="86" t="s">
        <v>479</v>
      </c>
      <c r="G152" s="242">
        <v>0.41044939271255076</v>
      </c>
      <c r="H152" s="245">
        <v>90.86882953119607</v>
      </c>
    </row>
    <row r="153" spans="1:8">
      <c r="A153" s="86" t="str">
        <v>age0004</v>
      </c>
      <c r="B153" s="239">
        <v>152</v>
      </c>
      <c r="C153" s="86" t="s">
        <v>52</v>
      </c>
      <c r="D153" s="241">
        <f>COUNTIF($C$1:$C153,C153)</f>
        <v>1</v>
      </c>
      <c r="E153" s="241" t="str">
        <f t="shared" si="22"/>
        <v>Age1</v>
      </c>
      <c r="F153" s="86" t="s">
        <v>481</v>
      </c>
      <c r="G153" s="242">
        <v>5.7607287449392718E-2</v>
      </c>
      <c r="H153" s="245">
        <v>109.34960301261474</v>
      </c>
    </row>
    <row r="154" spans="1:8">
      <c r="A154" s="86" t="str">
        <v>age0517</v>
      </c>
      <c r="B154" s="239">
        <v>153</v>
      </c>
      <c r="C154" s="86" t="s">
        <v>52</v>
      </c>
      <c r="D154" s="241">
        <f>COUNTIF($C$1:$C154,C154)</f>
        <v>2</v>
      </c>
      <c r="E154" s="241" t="str">
        <f t="shared" si="22"/>
        <v>Age2</v>
      </c>
      <c r="F154" s="86" t="s">
        <v>482</v>
      </c>
      <c r="G154" s="242">
        <v>0.15891497975708499</v>
      </c>
      <c r="H154" s="245">
        <v>101.87388856127977</v>
      </c>
    </row>
    <row r="155" spans="1:8">
      <c r="A155" s="86" t="str">
        <v>age1824</v>
      </c>
      <c r="B155" s="239">
        <v>154</v>
      </c>
      <c r="C155" s="86" t="s">
        <v>52</v>
      </c>
      <c r="D155" s="241">
        <f>COUNTIF($C$1:$C155,C155)</f>
        <v>3</v>
      </c>
      <c r="E155" s="241" t="str">
        <f t="shared" si="22"/>
        <v>Age3</v>
      </c>
      <c r="F155" s="86" t="s">
        <v>483</v>
      </c>
      <c r="G155" s="242">
        <v>7.2684210526315796E-2</v>
      </c>
      <c r="H155" s="245">
        <v>100.47389820104402</v>
      </c>
    </row>
    <row r="156" spans="1:8">
      <c r="A156" s="86" t="str">
        <v>age2534</v>
      </c>
      <c r="B156" s="239">
        <v>155</v>
      </c>
      <c r="C156" s="86" t="s">
        <v>52</v>
      </c>
      <c r="D156" s="241">
        <f>COUNTIF($C$1:$C156,C156)</f>
        <v>4</v>
      </c>
      <c r="E156" s="241" t="str">
        <f t="shared" si="22"/>
        <v>Age4</v>
      </c>
      <c r="F156" s="86" t="s">
        <v>484</v>
      </c>
      <c r="G156" s="242">
        <v>0.13093522267206475</v>
      </c>
      <c r="H156" s="245">
        <v>111.24031374475575</v>
      </c>
    </row>
    <row r="157" spans="1:8">
      <c r="A157" s="86" t="str">
        <v>age3549</v>
      </c>
      <c r="B157" s="239">
        <v>156</v>
      </c>
      <c r="C157" s="86" t="s">
        <v>52</v>
      </c>
      <c r="D157" s="241">
        <f>COUNTIF($C$1:$C157,C157)</f>
        <v>5</v>
      </c>
      <c r="E157" s="241" t="str">
        <f t="shared" si="22"/>
        <v>Age5</v>
      </c>
      <c r="F157" s="86" t="s">
        <v>485</v>
      </c>
      <c r="G157" s="242">
        <v>0.18363157894736842</v>
      </c>
      <c r="H157" s="245">
        <v>99.185557390190866</v>
      </c>
    </row>
    <row r="158" spans="1:8">
      <c r="A158" s="86" t="str">
        <v>age5064</v>
      </c>
      <c r="B158" s="239">
        <v>157</v>
      </c>
      <c r="C158" s="86" t="s">
        <v>52</v>
      </c>
      <c r="D158" s="241">
        <f>COUNTIF($C$1:$C158,C158)</f>
        <v>6</v>
      </c>
      <c r="E158" s="241" t="str">
        <f t="shared" si="22"/>
        <v>Age6</v>
      </c>
      <c r="F158" s="86" t="s">
        <v>486</v>
      </c>
      <c r="G158" s="242">
        <v>0.19802024291497974</v>
      </c>
      <c r="H158" s="245">
        <v>94.39341877787767</v>
      </c>
    </row>
    <row r="159" spans="1:8">
      <c r="A159" s="86" t="str">
        <v>age6574</v>
      </c>
      <c r="B159" s="239">
        <v>158</v>
      </c>
      <c r="C159" s="86" t="s">
        <v>52</v>
      </c>
      <c r="D159" s="241">
        <f>COUNTIF($C$1:$C159,C159)</f>
        <v>7</v>
      </c>
      <c r="E159" s="241" t="str">
        <f t="shared" si="22"/>
        <v>Age7</v>
      </c>
      <c r="F159" s="86" t="s">
        <v>487</v>
      </c>
      <c r="G159" s="242">
        <v>0.10577732793522267</v>
      </c>
      <c r="H159" s="245">
        <v>94.058428103850105</v>
      </c>
    </row>
    <row r="160" spans="1:8">
      <c r="A160" s="86" t="str">
        <v>age75p</v>
      </c>
      <c r="B160" s="239">
        <v>159</v>
      </c>
      <c r="C160" s="86" t="s">
        <v>52</v>
      </c>
      <c r="D160" s="241">
        <f>COUNTIF($C$1:$C160,C160)</f>
        <v>8</v>
      </c>
      <c r="E160" s="241" t="str">
        <f t="shared" si="22"/>
        <v>Age8</v>
      </c>
      <c r="F160" s="86" t="s">
        <v>488</v>
      </c>
      <c r="G160" s="242">
        <v>9.2380566801619449E-2</v>
      </c>
      <c r="H160" s="245">
        <v>98.275155478581297</v>
      </c>
    </row>
    <row r="161" spans="1:8">
      <c r="A161" s="86" t="str">
        <v>rcd_gor_dv_101</v>
      </c>
      <c r="B161" s="239">
        <v>160</v>
      </c>
      <c r="C161" s="86" t="s">
        <v>491</v>
      </c>
      <c r="D161" s="241">
        <f>COUNTIF($C$1:$C161,C161)</f>
        <v>1</v>
      </c>
      <c r="E161" s="241" t="str">
        <f t="shared" si="22"/>
        <v>Geography1</v>
      </c>
      <c r="F161" s="86" t="s">
        <v>492</v>
      </c>
      <c r="G161" s="242">
        <v>0.83348582995951437</v>
      </c>
      <c r="H161" s="245">
        <v>99.297224201723495</v>
      </c>
    </row>
    <row r="162" spans="1:8">
      <c r="A162" s="86" t="str">
        <v>rcd_gor_dv_102</v>
      </c>
      <c r="B162" s="239">
        <v>161</v>
      </c>
      <c r="C162" s="86" t="s">
        <v>491</v>
      </c>
      <c r="D162" s="241">
        <f>COUNTIF($C$1:$C162,C162)</f>
        <v>2</v>
      </c>
      <c r="E162" s="241" t="str">
        <f t="shared" si="22"/>
        <v>Geography2</v>
      </c>
      <c r="F162" s="86" t="s">
        <v>494</v>
      </c>
      <c r="G162" s="242">
        <v>5.1773279352226718E-2</v>
      </c>
      <c r="H162" s="245">
        <v>105.6579942267623</v>
      </c>
    </row>
    <row r="163" spans="1:8">
      <c r="A163" s="86" t="str">
        <v>rcd_gor_dv_103</v>
      </c>
      <c r="B163" s="239">
        <v>162</v>
      </c>
      <c r="C163" s="86" t="s">
        <v>491</v>
      </c>
      <c r="D163" s="241">
        <f>COUNTIF($C$1:$C163,C163)</f>
        <v>3</v>
      </c>
      <c r="E163" s="241" t="str">
        <f t="shared" si="22"/>
        <v>Geography3</v>
      </c>
      <c r="F163" s="86" t="s">
        <v>496</v>
      </c>
      <c r="G163" s="242">
        <v>8.413765182186235E-2</v>
      </c>
      <c r="H163" s="245">
        <v>101.00506469413818</v>
      </c>
    </row>
    <row r="164" spans="1:8">
      <c r="A164" s="86" t="str">
        <v>rcd_gor_dv_104</v>
      </c>
      <c r="B164" s="239">
        <v>163</v>
      </c>
      <c r="C164" s="86" t="s">
        <v>491</v>
      </c>
      <c r="D164" s="241">
        <f>COUNTIF($C$1:$C164,C164)</f>
        <v>4</v>
      </c>
      <c r="E164" s="241" t="str">
        <f t="shared" si="22"/>
        <v>Geography4</v>
      </c>
      <c r="F164" s="86" t="s">
        <v>498</v>
      </c>
      <c r="G164" s="242">
        <v>3.088663967611336E-2</v>
      </c>
      <c r="H164" s="245">
        <v>108.26335392748132</v>
      </c>
    </row>
    <row r="165" spans="1:8">
      <c r="A165" s="86" t="str">
        <v>rcd_RACEL_DV_101</v>
      </c>
      <c r="B165" s="239">
        <v>164</v>
      </c>
      <c r="C165" s="86" t="s">
        <v>500</v>
      </c>
      <c r="D165" s="241">
        <f>COUNTIF($C$1:$C165,C165)</f>
        <v>1</v>
      </c>
      <c r="E165" s="241" t="str">
        <f t="shared" si="22"/>
        <v>Ethnicity1</v>
      </c>
      <c r="F165" s="86" t="s">
        <v>501</v>
      </c>
      <c r="G165" s="242">
        <v>0.9381983805668016</v>
      </c>
      <c r="H165" s="245">
        <v>100.045378914201</v>
      </c>
    </row>
    <row r="166" spans="1:8">
      <c r="A166" s="86" t="str">
        <v>rcd_RACEL_DV_102</v>
      </c>
      <c r="B166" s="239">
        <v>165</v>
      </c>
      <c r="C166" s="86" t="s">
        <v>500</v>
      </c>
      <c r="D166" s="241">
        <f>COUNTIF($C$1:$C166,C166)</f>
        <v>2</v>
      </c>
      <c r="E166" s="241" t="str">
        <f t="shared" si="22"/>
        <v>Ethnicity2</v>
      </c>
      <c r="F166" s="86" t="s">
        <v>503</v>
      </c>
      <c r="G166" s="242">
        <v>1.1651821862348179E-2</v>
      </c>
      <c r="H166" s="245">
        <v>98.792012549046248</v>
      </c>
    </row>
    <row r="167" spans="1:8">
      <c r="A167" s="86" t="str">
        <v>rcd_RACEL_DV_103</v>
      </c>
      <c r="B167" s="239">
        <v>166</v>
      </c>
      <c r="C167" s="86" t="s">
        <v>500</v>
      </c>
      <c r="D167" s="241">
        <f>COUNTIF($C$1:$C167,C167)</f>
        <v>3</v>
      </c>
      <c r="E167" s="241" t="str">
        <f t="shared" si="22"/>
        <v>Ethnicity3</v>
      </c>
      <c r="F167" s="86" t="s">
        <v>505</v>
      </c>
      <c r="G167" s="242">
        <v>2.9655870445344134E-2</v>
      </c>
      <c r="H167" s="245">
        <v>91.017134254901919</v>
      </c>
    </row>
    <row r="168" spans="1:8">
      <c r="A168" s="86" t="str">
        <v>rcd_RACEL_DV_104</v>
      </c>
      <c r="B168" s="239">
        <v>167</v>
      </c>
      <c r="C168" s="86" t="s">
        <v>500</v>
      </c>
      <c r="D168" s="241">
        <f>COUNTIF($C$1:$C168,C168)</f>
        <v>4</v>
      </c>
      <c r="E168" s="241" t="str">
        <f t="shared" si="22"/>
        <v>Ethnicity4</v>
      </c>
      <c r="F168" s="86" t="s">
        <v>507</v>
      </c>
      <c r="G168" s="242">
        <v>1.5190283400809718E-2</v>
      </c>
      <c r="H168" s="245">
        <v>119.44983044307465</v>
      </c>
    </row>
    <row r="169" spans="1:8">
      <c r="A169" s="86" t="str">
        <v>rcd_RACEL_DV_105</v>
      </c>
      <c r="B169" s="239">
        <v>168</v>
      </c>
      <c r="C169" s="86" t="s">
        <v>500</v>
      </c>
      <c r="D169" s="241">
        <f>COUNTIF($C$1:$C169,C169)</f>
        <v>5</v>
      </c>
      <c r="E169" s="241" t="str">
        <f t="shared" si="22"/>
        <v>Ethnicity5</v>
      </c>
      <c r="F169" s="86" t="s">
        <v>509</v>
      </c>
      <c r="G169" s="242">
        <v>4.8137651821862342E-3</v>
      </c>
      <c r="H169" s="245">
        <v>98.364694315763927</v>
      </c>
    </row>
    <row r="170" spans="1:8">
      <c r="A170" s="86" t="str">
        <v>rcd_plbornc_101</v>
      </c>
      <c r="B170" s="239">
        <v>169</v>
      </c>
      <c r="C170" s="86" t="s">
        <v>511</v>
      </c>
      <c r="D170" s="241">
        <f>COUNTIF($C$1:$C170,C170)</f>
        <v>1</v>
      </c>
      <c r="E170" s="241" t="str">
        <f t="shared" si="22"/>
        <v>Country of Birth1</v>
      </c>
      <c r="F170" s="86" t="s">
        <v>512</v>
      </c>
      <c r="G170" s="242">
        <v>0.91804453441295542</v>
      </c>
      <c r="H170" s="245">
        <v>100.01948711572486</v>
      </c>
    </row>
    <row r="171" spans="1:8">
      <c r="A171" s="86" t="str">
        <v>rcd_plbornc_102</v>
      </c>
      <c r="B171" s="239">
        <v>170</v>
      </c>
      <c r="C171" s="86" t="s">
        <v>511</v>
      </c>
      <c r="D171" s="241">
        <f>COUNTIF($C$1:$C171,C171)</f>
        <v>2</v>
      </c>
      <c r="E171" s="241" t="str">
        <f t="shared" si="22"/>
        <v>Country of Birth2</v>
      </c>
      <c r="F171" s="86" t="s">
        <v>514</v>
      </c>
      <c r="G171" s="242">
        <v>1.711740890688259E-2</v>
      </c>
      <c r="H171" s="245">
        <v>106.92634205115279</v>
      </c>
    </row>
    <row r="172" spans="1:8">
      <c r="A172" s="86" t="str">
        <v>rcd_plbornc_103</v>
      </c>
      <c r="B172" s="239">
        <v>171</v>
      </c>
      <c r="C172" s="86" t="s">
        <v>511</v>
      </c>
      <c r="D172" s="241">
        <f>COUNTIF($C$1:$C172,C172)</f>
        <v>3</v>
      </c>
      <c r="E172" s="241" t="str">
        <f t="shared" si="22"/>
        <v>Country of Birth3</v>
      </c>
      <c r="F172" s="86" t="s">
        <v>516</v>
      </c>
      <c r="G172" s="242">
        <v>1.7085020242914983E-3</v>
      </c>
      <c r="H172" s="245">
        <v>76.128804112871705</v>
      </c>
    </row>
    <row r="173" spans="1:8">
      <c r="A173" s="86" t="str">
        <v>rcd_plbornc_104</v>
      </c>
      <c r="B173" s="239">
        <v>172</v>
      </c>
      <c r="C173" s="86" t="s">
        <v>511</v>
      </c>
      <c r="D173" s="241">
        <f>COUNTIF($C$1:$C173,C173)</f>
        <v>4</v>
      </c>
      <c r="E173" s="241" t="str">
        <f t="shared" si="22"/>
        <v>Country of Birth4</v>
      </c>
      <c r="F173" s="86" t="s">
        <v>518</v>
      </c>
      <c r="G173" s="242">
        <v>4.3481781376518225E-3</v>
      </c>
      <c r="H173" s="245">
        <v>102.34941150951641</v>
      </c>
    </row>
    <row r="174" spans="1:8">
      <c r="A174" s="86" t="str">
        <v>rcd_plbornc_105</v>
      </c>
      <c r="B174" s="239">
        <v>173</v>
      </c>
      <c r="C174" s="86" t="s">
        <v>511</v>
      </c>
      <c r="D174" s="241">
        <f>COUNTIF($C$1:$C174,C174)</f>
        <v>5</v>
      </c>
      <c r="E174" s="241" t="str">
        <f t="shared" si="22"/>
        <v>Country of Birth5</v>
      </c>
      <c r="F174" s="86" t="s">
        <v>520</v>
      </c>
      <c r="G174" s="242">
        <v>1.7028340080971663E-2</v>
      </c>
      <c r="H174" s="245">
        <v>93.064306270964252</v>
      </c>
    </row>
    <row r="175" spans="1:8">
      <c r="A175" s="86" t="str">
        <v>rcd_plbornc_106</v>
      </c>
      <c r="B175" s="239">
        <v>174</v>
      </c>
      <c r="C175" s="86" t="s">
        <v>511</v>
      </c>
      <c r="D175" s="241">
        <f>COUNTIF($C$1:$C175,C175)</f>
        <v>6</v>
      </c>
      <c r="E175" s="241" t="str">
        <f t="shared" si="22"/>
        <v>Country of Birth6</v>
      </c>
      <c r="F175" s="86" t="s">
        <v>522</v>
      </c>
      <c r="G175" s="242">
        <v>8.42914979757085E-3</v>
      </c>
      <c r="H175" s="245">
        <v>102.2531978195496</v>
      </c>
    </row>
    <row r="176" spans="1:8">
      <c r="A176" s="86" t="str">
        <v>rcd_plbornc_107</v>
      </c>
      <c r="B176" s="239">
        <v>175</v>
      </c>
      <c r="C176" s="86" t="s">
        <v>511</v>
      </c>
      <c r="D176" s="241">
        <f>COUNTIF($C$1:$C176,C176)</f>
        <v>7</v>
      </c>
      <c r="E176" s="241" t="str">
        <f t="shared" si="22"/>
        <v>Country of Birth7</v>
      </c>
      <c r="F176" s="86" t="s">
        <v>49</v>
      </c>
      <c r="G176" s="242">
        <v>3.3441295546558704E-2</v>
      </c>
      <c r="H176" s="245">
        <v>100.74981718683567</v>
      </c>
    </row>
    <row r="177" spans="1:8">
      <c r="A177" s="86" t="str">
        <v>rcd_religion_101</v>
      </c>
      <c r="B177" s="239">
        <v>176</v>
      </c>
      <c r="C177" s="86" t="s">
        <v>525</v>
      </c>
      <c r="D177" s="241">
        <f>COUNTIF($C$1:$C177,C177)</f>
        <v>1</v>
      </c>
      <c r="E177" s="241" t="str">
        <f t="shared" si="22"/>
        <v>Religion1</v>
      </c>
      <c r="F177" s="86" t="s">
        <v>526</v>
      </c>
      <c r="G177" s="242">
        <v>0.40807692307692306</v>
      </c>
      <c r="H177" s="245">
        <v>93.45456078954912</v>
      </c>
    </row>
    <row r="178" spans="1:8">
      <c r="A178" s="86" t="str">
        <v>rcd_religion_102</v>
      </c>
      <c r="B178" s="239">
        <v>177</v>
      </c>
      <c r="C178" s="86" t="s">
        <v>525</v>
      </c>
      <c r="D178" s="241">
        <f>COUNTIF($C$1:$C178,C178)</f>
        <v>2</v>
      </c>
      <c r="E178" s="241" t="str">
        <f t="shared" si="22"/>
        <v>Religion2</v>
      </c>
      <c r="F178" s="86" t="s">
        <v>528</v>
      </c>
      <c r="G178" s="242">
        <v>2.8097165991902836E-3</v>
      </c>
      <c r="H178" s="245">
        <v>69.396512823114648</v>
      </c>
    </row>
    <row r="179" spans="1:8">
      <c r="A179" s="86" t="str">
        <v>rcd_religion_103</v>
      </c>
      <c r="B179" s="239">
        <v>178</v>
      </c>
      <c r="C179" s="86" t="s">
        <v>525</v>
      </c>
      <c r="D179" s="241">
        <f>COUNTIF($C$1:$C179,C179)</f>
        <v>3</v>
      </c>
      <c r="E179" s="241" t="str">
        <f t="shared" si="22"/>
        <v>Religion3</v>
      </c>
      <c r="F179" s="86" t="s">
        <v>530</v>
      </c>
      <c r="G179" s="242">
        <v>3.1619433198380566E-3</v>
      </c>
      <c r="H179" s="245">
        <v>94.187012202231045</v>
      </c>
    </row>
    <row r="180" spans="1:8">
      <c r="A180" s="86" t="str">
        <v>rcd_religion_104</v>
      </c>
      <c r="B180" s="239">
        <v>179</v>
      </c>
      <c r="C180" s="86" t="s">
        <v>525</v>
      </c>
      <c r="D180" s="241">
        <f>COUNTIF($C$1:$C180,C180)</f>
        <v>4</v>
      </c>
      <c r="E180" s="241" t="str">
        <f t="shared" si="22"/>
        <v>Religion4</v>
      </c>
      <c r="F180" s="86" t="s">
        <v>532</v>
      </c>
      <c r="G180" s="242">
        <v>1.685425101214575E-2</v>
      </c>
      <c r="H180" s="245">
        <v>101.82357942320728</v>
      </c>
    </row>
    <row r="181" spans="1:8">
      <c r="A181" s="86" t="str">
        <v>rcd_religion_105</v>
      </c>
      <c r="B181" s="239">
        <v>180</v>
      </c>
      <c r="C181" s="86" t="s">
        <v>525</v>
      </c>
      <c r="D181" s="241">
        <f>COUNTIF($C$1:$C181,C181)</f>
        <v>5</v>
      </c>
      <c r="E181" s="241" t="str">
        <f t="shared" si="22"/>
        <v>Religion5</v>
      </c>
      <c r="F181" s="86" t="s">
        <v>534</v>
      </c>
      <c r="G181" s="242">
        <v>6.9473684210526318E-3</v>
      </c>
      <c r="H181" s="245">
        <v>72.203842331523362</v>
      </c>
    </row>
    <row r="182" spans="1:8">
      <c r="A182" s="86" t="str">
        <v>rcd_religion_106</v>
      </c>
      <c r="B182" s="239">
        <v>181</v>
      </c>
      <c r="C182" s="86" t="s">
        <v>525</v>
      </c>
      <c r="D182" s="241">
        <f>COUNTIF($C$1:$C182,C182)</f>
        <v>6</v>
      </c>
      <c r="E182" s="241" t="str">
        <f t="shared" si="22"/>
        <v>Religion6</v>
      </c>
      <c r="F182" s="86" t="s">
        <v>536</v>
      </c>
      <c r="G182" s="242">
        <v>2.489878542510122E-3</v>
      </c>
      <c r="H182" s="245">
        <v>76.556820538293664</v>
      </c>
    </row>
    <row r="183" spans="1:8">
      <c r="A183" s="86" t="str">
        <v>rcd_religion_107</v>
      </c>
      <c r="B183" s="239">
        <v>182</v>
      </c>
      <c r="C183" s="86" t="s">
        <v>525</v>
      </c>
      <c r="D183" s="241">
        <f>COUNTIF($C$1:$C183,C183)</f>
        <v>7</v>
      </c>
      <c r="E183" s="241" t="str">
        <f t="shared" si="22"/>
        <v>Religion7</v>
      </c>
      <c r="F183" s="86" t="s">
        <v>538</v>
      </c>
      <c r="G183" s="242">
        <v>1.082591093117409E-2</v>
      </c>
      <c r="H183" s="245">
        <v>111.87381498144975</v>
      </c>
    </row>
    <row r="184" spans="1:8">
      <c r="A184" s="86" t="str">
        <v>rcd_religion_108</v>
      </c>
      <c r="B184" s="239">
        <v>183</v>
      </c>
      <c r="C184" s="86" t="s">
        <v>525</v>
      </c>
      <c r="D184" s="241">
        <f>COUNTIF($C$1:$C184,C184)</f>
        <v>8</v>
      </c>
      <c r="E184" s="241" t="str">
        <f t="shared" si="22"/>
        <v>Religion8</v>
      </c>
      <c r="F184" s="86" t="s">
        <v>540</v>
      </c>
      <c r="G184" s="242">
        <v>0.54895141700404848</v>
      </c>
      <c r="H184" s="245">
        <v>106.17168912923687</v>
      </c>
    </row>
    <row r="185" spans="1:8">
      <c r="A185" s="86" t="str">
        <v>A2_HOUSE5</v>
      </c>
      <c r="B185" s="239">
        <v>184</v>
      </c>
      <c r="C185" s="86" t="s">
        <v>543</v>
      </c>
      <c r="D185" s="241">
        <f>COUNTIF($C$1:$C185,C185)</f>
        <v>1</v>
      </c>
      <c r="E185" s="241" t="str">
        <f t="shared" si="22"/>
        <v>House Type1</v>
      </c>
      <c r="F185" s="86" t="s">
        <v>544</v>
      </c>
      <c r="G185" s="242">
        <v>0.13640485829959512</v>
      </c>
      <c r="H185" s="245">
        <v>46.474029012675018</v>
      </c>
    </row>
    <row r="186" spans="1:8">
      <c r="A186" s="86" t="str">
        <v>A2_HOUSE6</v>
      </c>
      <c r="B186" s="239">
        <v>185</v>
      </c>
      <c r="C186" s="86" t="s">
        <v>543</v>
      </c>
      <c r="D186" s="241">
        <f>COUNTIF($C$1:$C186,C186)</f>
        <v>2</v>
      </c>
      <c r="E186" s="241" t="str">
        <f t="shared" si="22"/>
        <v>House Type2</v>
      </c>
      <c r="F186" s="86" t="s">
        <v>546</v>
      </c>
      <c r="G186" s="242">
        <v>0.15640485829959511</v>
      </c>
      <c r="H186" s="245">
        <v>118.65184764518351</v>
      </c>
    </row>
    <row r="187" spans="1:8">
      <c r="A187" s="86" t="str">
        <v>A2_HOUSE7</v>
      </c>
      <c r="B187" s="239">
        <v>186</v>
      </c>
      <c r="C187" s="86" t="s">
        <v>543</v>
      </c>
      <c r="D187" s="241">
        <f>COUNTIF($C$1:$C187,C187)</f>
        <v>3</v>
      </c>
      <c r="E187" s="241" t="str">
        <f t="shared" si="22"/>
        <v>House Type3</v>
      </c>
      <c r="F187" s="86" t="s">
        <v>548</v>
      </c>
      <c r="G187" s="242">
        <v>0.41006882591093119</v>
      </c>
      <c r="H187" s="245">
        <v>115.58357108443708</v>
      </c>
    </row>
    <row r="188" spans="1:8">
      <c r="A188" s="86" t="str">
        <v>A2_HOUSE8</v>
      </c>
      <c r="B188" s="239">
        <v>187</v>
      </c>
      <c r="C188" s="86" t="s">
        <v>543</v>
      </c>
      <c r="D188" s="241">
        <f>COUNTIF($C$1:$C188,C188)</f>
        <v>4</v>
      </c>
      <c r="E188" s="241" t="str">
        <f t="shared" si="22"/>
        <v>House Type4</v>
      </c>
      <c r="F188" s="86" t="s">
        <v>550</v>
      </c>
      <c r="G188" s="242">
        <v>0.2974129554655871</v>
      </c>
      <c r="H188" s="245">
        <v>135.13784648451121</v>
      </c>
    </row>
    <row r="189" spans="1:8">
      <c r="A189" s="86" t="str">
        <v>TENURE2</v>
      </c>
      <c r="B189" s="239">
        <v>188</v>
      </c>
      <c r="C189" s="86" t="s">
        <v>552</v>
      </c>
      <c r="D189" s="241">
        <f>COUNTIF($C$1:$C189,C189)</f>
        <v>1</v>
      </c>
      <c r="E189" s="241" t="str">
        <f t="shared" si="22"/>
        <v>House Tenure1</v>
      </c>
      <c r="F189" s="86" t="s">
        <v>553</v>
      </c>
      <c r="G189" s="242">
        <v>0.32636032388663971</v>
      </c>
      <c r="H189" s="245">
        <v>84.453955744357174</v>
      </c>
    </row>
    <row r="190" spans="1:8">
      <c r="A190" s="86" t="str">
        <v>TENURE1</v>
      </c>
      <c r="B190" s="239">
        <v>189</v>
      </c>
      <c r="C190" s="86" t="s">
        <v>552</v>
      </c>
      <c r="D190" s="241">
        <f>COUNTIF($C$1:$C190,C190)</f>
        <v>2</v>
      </c>
      <c r="E190" s="241" t="str">
        <f t="shared" si="22"/>
        <v>House Tenure2</v>
      </c>
      <c r="F190" s="86" t="s">
        <v>555</v>
      </c>
      <c r="G190" s="242">
        <v>0.24055060728744934</v>
      </c>
      <c r="H190" s="245">
        <v>86.661455076389387</v>
      </c>
    </row>
    <row r="191" spans="1:8">
      <c r="A191" s="86" t="str">
        <v>TENURE7</v>
      </c>
      <c r="B191" s="239">
        <v>190</v>
      </c>
      <c r="C191" s="86" t="s">
        <v>552</v>
      </c>
      <c r="D191" s="241">
        <f>COUNTIF($C$1:$C191,C191)</f>
        <v>3</v>
      </c>
      <c r="E191" s="241" t="str">
        <f t="shared" si="22"/>
        <v>House Tenure3</v>
      </c>
      <c r="F191" s="86" t="s">
        <v>557</v>
      </c>
      <c r="G191" s="242">
        <v>7.5951417004048588E-3</v>
      </c>
      <c r="H191" s="245">
        <v>98.887724582947328</v>
      </c>
    </row>
    <row r="192" spans="1:8">
      <c r="A192" s="86" t="str">
        <v>TENURE4</v>
      </c>
      <c r="B192" s="239">
        <v>191</v>
      </c>
      <c r="C192" s="86" t="s">
        <v>552</v>
      </c>
      <c r="D192" s="241">
        <f>COUNTIF($C$1:$C192,C192)</f>
        <v>4</v>
      </c>
      <c r="E192" s="241" t="str">
        <f t="shared" si="22"/>
        <v>House Tenure4</v>
      </c>
      <c r="F192" s="86" t="s">
        <v>559</v>
      </c>
      <c r="G192" s="242">
        <v>0.16552226720647775</v>
      </c>
      <c r="H192" s="245">
        <v>98.805126708348425</v>
      </c>
    </row>
    <row r="193" spans="1:8">
      <c r="A193" s="86" t="str">
        <v>TENURE9</v>
      </c>
      <c r="B193" s="239">
        <v>192</v>
      </c>
      <c r="C193" s="86" t="s">
        <v>552</v>
      </c>
      <c r="D193" s="241">
        <f>COUNTIF($C$1:$C193,C193)</f>
        <v>5</v>
      </c>
      <c r="E193" s="241" t="str">
        <f t="shared" si="22"/>
        <v>House Tenure5</v>
      </c>
      <c r="F193" s="86" t="s">
        <v>561</v>
      </c>
      <c r="G193" s="242">
        <v>0.25989068825910933</v>
      </c>
      <c r="H193" s="245">
        <v>161.62042000142631</v>
      </c>
    </row>
    <row r="194" spans="1:8">
      <c r="A194" s="86" t="str">
        <v>NBEDS1</v>
      </c>
      <c r="B194" s="239">
        <v>193</v>
      </c>
      <c r="C194" s="86" t="s">
        <v>563</v>
      </c>
      <c r="D194" s="241">
        <f>COUNTIF($C$1:$C194,C194)</f>
        <v>1</v>
      </c>
      <c r="E194" s="241" t="str">
        <f t="shared" si="22"/>
        <v>House Size1</v>
      </c>
      <c r="F194" s="86" t="s">
        <v>564</v>
      </c>
      <c r="G194" s="242">
        <v>8.3153846153846148E-2</v>
      </c>
      <c r="H194" s="245">
        <v>127.89916101914216</v>
      </c>
    </row>
    <row r="195" spans="1:8">
      <c r="A195" s="86" t="str">
        <v>NBEDS2</v>
      </c>
      <c r="B195" s="239">
        <v>194</v>
      </c>
      <c r="C195" s="86" t="s">
        <v>563</v>
      </c>
      <c r="D195" s="241">
        <f>COUNTIF($C$1:$C195,C195)</f>
        <v>2</v>
      </c>
      <c r="E195" s="241" t="str">
        <f t="shared" ref="E195:E258" si="23">C195&amp;D195</f>
        <v>House Size2</v>
      </c>
      <c r="F195" s="86" t="s">
        <v>566</v>
      </c>
      <c r="G195" s="242">
        <v>0.28767206477732798</v>
      </c>
      <c r="H195" s="245">
        <v>123.46079407997325</v>
      </c>
    </row>
    <row r="196" spans="1:8">
      <c r="A196" s="86" t="str">
        <v>NBEDS3</v>
      </c>
      <c r="B196" s="239">
        <v>195</v>
      </c>
      <c r="C196" s="86" t="s">
        <v>563</v>
      </c>
      <c r="D196" s="241">
        <f>COUNTIF($C$1:$C196,C196)</f>
        <v>3</v>
      </c>
      <c r="E196" s="241" t="str">
        <f t="shared" si="23"/>
        <v>House Size3</v>
      </c>
      <c r="F196" s="86" t="s">
        <v>568</v>
      </c>
      <c r="G196" s="242">
        <v>0.50402834008097175</v>
      </c>
      <c r="H196" s="245">
        <v>112.69154274270554</v>
      </c>
    </row>
    <row r="197" spans="1:8">
      <c r="A197" s="86" t="str">
        <v>NBEDS4</v>
      </c>
      <c r="B197" s="239">
        <v>196</v>
      </c>
      <c r="C197" s="86" t="s">
        <v>563</v>
      </c>
      <c r="D197" s="241">
        <f>COUNTIF($C$1:$C197,C197)</f>
        <v>4</v>
      </c>
      <c r="E197" s="241" t="str">
        <f t="shared" si="23"/>
        <v>House Size4</v>
      </c>
      <c r="F197" s="86" t="s">
        <v>570</v>
      </c>
      <c r="G197" s="242">
        <v>0.10201214574898786</v>
      </c>
      <c r="H197" s="245">
        <v>52.106431954607011</v>
      </c>
    </row>
    <row r="198" spans="1:8">
      <c r="A198" s="86" t="str">
        <v>NBEDS5P</v>
      </c>
      <c r="B198" s="239">
        <v>197</v>
      </c>
      <c r="C198" s="86" t="s">
        <v>563</v>
      </c>
      <c r="D198" s="241">
        <f>COUNTIF($C$1:$C198,C198)</f>
        <v>5</v>
      </c>
      <c r="E198" s="241" t="str">
        <f t="shared" si="23"/>
        <v>House Size5</v>
      </c>
      <c r="F198" s="86" t="s">
        <v>572</v>
      </c>
      <c r="G198" s="242">
        <v>2.3141700404858297E-2</v>
      </c>
      <c r="H198" s="245">
        <v>39.525327178946171</v>
      </c>
    </row>
    <row r="199" spans="1:8">
      <c r="A199" s="86" t="str">
        <v>hhdval0to100k</v>
      </c>
      <c r="B199" s="239">
        <v>198</v>
      </c>
      <c r="C199" s="86" t="s">
        <v>574</v>
      </c>
      <c r="D199" s="241">
        <f>COUNTIF($C$1:$C199,C199)</f>
        <v>1</v>
      </c>
      <c r="E199" s="241" t="str">
        <f t="shared" si="23"/>
        <v>House Value1</v>
      </c>
      <c r="F199" s="86" t="s">
        <v>575</v>
      </c>
      <c r="G199" s="242">
        <v>0.17999595141700406</v>
      </c>
      <c r="H199" s="245">
        <v>174.3874550233208</v>
      </c>
    </row>
    <row r="200" spans="1:8">
      <c r="A200" s="86" t="str">
        <v>hhdval100to150k</v>
      </c>
      <c r="B200" s="239">
        <v>199</v>
      </c>
      <c r="C200" s="86" t="s">
        <v>574</v>
      </c>
      <c r="D200" s="241">
        <f>COUNTIF($C$1:$C200,C200)</f>
        <v>2</v>
      </c>
      <c r="E200" s="241" t="str">
        <f t="shared" si="23"/>
        <v>House Value2</v>
      </c>
      <c r="F200" s="86" t="s">
        <v>577</v>
      </c>
      <c r="G200" s="242">
        <v>0.21421052631578941</v>
      </c>
      <c r="H200" s="245">
        <v>161.75154534511492</v>
      </c>
    </row>
    <row r="201" spans="1:8">
      <c r="A201" s="86" t="str">
        <v>hhdval150to250k</v>
      </c>
      <c r="B201" s="239">
        <v>200</v>
      </c>
      <c r="C201" s="86" t="s">
        <v>574</v>
      </c>
      <c r="D201" s="241">
        <f>COUNTIF($C$1:$C201,C201)</f>
        <v>3</v>
      </c>
      <c r="E201" s="241" t="str">
        <f t="shared" si="23"/>
        <v>House Value3</v>
      </c>
      <c r="F201" s="86" t="s">
        <v>579</v>
      </c>
      <c r="G201" s="242">
        <v>0.32042510121457496</v>
      </c>
      <c r="H201" s="245">
        <v>126.07956933312832</v>
      </c>
    </row>
    <row r="202" spans="1:8">
      <c r="A202" s="86" t="str">
        <v>hhdval250to500k</v>
      </c>
      <c r="B202" s="239">
        <v>201</v>
      </c>
      <c r="C202" s="86" t="s">
        <v>574</v>
      </c>
      <c r="D202" s="241">
        <f>COUNTIF($C$1:$C202,C202)</f>
        <v>4</v>
      </c>
      <c r="E202" s="241" t="str">
        <f t="shared" si="23"/>
        <v>House Value4</v>
      </c>
      <c r="F202" s="86" t="s">
        <v>581</v>
      </c>
      <c r="G202" s="242">
        <v>0.2437732793522267</v>
      </c>
      <c r="H202" s="245">
        <v>73.618275143685253</v>
      </c>
    </row>
    <row r="203" spans="1:8">
      <c r="A203" s="86" t="str">
        <v>hhdval500to750k</v>
      </c>
      <c r="B203" s="239">
        <v>202</v>
      </c>
      <c r="C203" s="86" t="s">
        <v>574</v>
      </c>
      <c r="D203" s="241">
        <f>COUNTIF($C$1:$C203,C203)</f>
        <v>5</v>
      </c>
      <c r="E203" s="241" t="str">
        <f t="shared" si="23"/>
        <v>House Value5</v>
      </c>
      <c r="F203" s="86" t="s">
        <v>583</v>
      </c>
      <c r="G203" s="242">
        <v>3.1603238866396759E-2</v>
      </c>
      <c r="H203" s="245">
        <v>30.346065012862233</v>
      </c>
    </row>
    <row r="204" spans="1:8">
      <c r="A204" s="86" t="str">
        <v>hhdval750kto1m</v>
      </c>
      <c r="B204" s="239">
        <v>203</v>
      </c>
      <c r="C204" s="86" t="s">
        <v>574</v>
      </c>
      <c r="D204" s="241">
        <f>COUNTIF($C$1:$C204,C204)</f>
        <v>6</v>
      </c>
      <c r="E204" s="241" t="str">
        <f t="shared" si="23"/>
        <v>House Value6</v>
      </c>
      <c r="F204" s="86" t="s">
        <v>585</v>
      </c>
      <c r="G204" s="242">
        <v>6.5263157894736848E-3</v>
      </c>
      <c r="H204" s="245">
        <v>16.899728136925454</v>
      </c>
    </row>
    <row r="205" spans="1:8">
      <c r="A205" s="86" t="str">
        <v>hhdval1mplus</v>
      </c>
      <c r="B205" s="239">
        <v>204</v>
      </c>
      <c r="C205" s="86" t="s">
        <v>574</v>
      </c>
      <c r="D205" s="241">
        <f>COUNTIF($C$1:$C205,C205)</f>
        <v>7</v>
      </c>
      <c r="E205" s="241" t="str">
        <f t="shared" si="23"/>
        <v>House Value7</v>
      </c>
      <c r="F205" s="86" t="s">
        <v>587</v>
      </c>
      <c r="G205" s="242">
        <v>3.4615384615384616E-3</v>
      </c>
      <c r="H205" s="245">
        <v>9.4863871035907064</v>
      </c>
    </row>
    <row r="206" spans="1:8">
      <c r="A206" s="86" t="str">
        <v>move_ind</v>
      </c>
      <c r="B206" s="239">
        <v>205</v>
      </c>
      <c r="C206" s="86" t="s">
        <v>589</v>
      </c>
      <c r="D206" s="241">
        <f>COUNTIF($C$1:$C206,C206)</f>
        <v>1</v>
      </c>
      <c r="E206" s="241" t="str">
        <f t="shared" si="23"/>
        <v>House Move1</v>
      </c>
      <c r="F206" s="86" t="s">
        <v>590</v>
      </c>
      <c r="G206" s="242">
        <v>0.15444129554655872</v>
      </c>
      <c r="H206" s="245">
        <v>97.469014935408282</v>
      </c>
    </row>
    <row r="207" spans="1:8">
      <c r="A207" s="86" t="str">
        <v>RCD_HHTYPE_DV_101</v>
      </c>
      <c r="B207" s="239">
        <v>206</v>
      </c>
      <c r="C207" s="86" t="s">
        <v>54</v>
      </c>
      <c r="D207" s="241">
        <f>COUNTIF($C$1:$C207,C207)</f>
        <v>1</v>
      </c>
      <c r="E207" s="241" t="str">
        <f t="shared" si="23"/>
        <v>Structure1</v>
      </c>
      <c r="F207" s="86" t="s">
        <v>591</v>
      </c>
      <c r="G207" s="242">
        <v>0.19169230769230766</v>
      </c>
      <c r="H207" s="245">
        <v>119.40375179541284</v>
      </c>
    </row>
    <row r="208" spans="1:8">
      <c r="A208" s="86" t="str">
        <v>RCD_HHTYPE_DV_102</v>
      </c>
      <c r="B208" s="239">
        <v>207</v>
      </c>
      <c r="C208" s="86" t="s">
        <v>54</v>
      </c>
      <c r="D208" s="241">
        <f>COUNTIF($C$1:$C208,C208)</f>
        <v>2</v>
      </c>
      <c r="E208" s="241" t="str">
        <f t="shared" si="23"/>
        <v>Structure2</v>
      </c>
      <c r="F208" s="86" t="s">
        <v>592</v>
      </c>
      <c r="G208" s="242">
        <v>3.9004048582995943E-2</v>
      </c>
      <c r="H208" s="245">
        <v>128.15224516134168</v>
      </c>
    </row>
    <row r="209" spans="1:8">
      <c r="A209" s="86" t="str">
        <v>RCD_HHTYPE_DV_103</v>
      </c>
      <c r="B209" s="239">
        <v>208</v>
      </c>
      <c r="C209" s="86" t="s">
        <v>54</v>
      </c>
      <c r="D209" s="241">
        <f>COUNTIF($C$1:$C209,C209)</f>
        <v>3</v>
      </c>
      <c r="E209" s="241" t="str">
        <f t="shared" si="23"/>
        <v>Structure3</v>
      </c>
      <c r="F209" s="86" t="s">
        <v>593</v>
      </c>
      <c r="G209" s="242">
        <v>0.26374089068825912</v>
      </c>
      <c r="H209" s="245">
        <v>87.048512570374442</v>
      </c>
    </row>
    <row r="210" spans="1:8">
      <c r="A210" s="86" t="str">
        <v>RCD_HHTYPE_DV_104</v>
      </c>
      <c r="B210" s="239">
        <v>209</v>
      </c>
      <c r="C210" s="86" t="s">
        <v>54</v>
      </c>
      <c r="D210" s="241">
        <f>COUNTIF($C$1:$C210,C210)</f>
        <v>4</v>
      </c>
      <c r="E210" s="241" t="str">
        <f t="shared" si="23"/>
        <v>Structure4</v>
      </c>
      <c r="F210" s="86" t="s">
        <v>160</v>
      </c>
      <c r="G210" s="242">
        <v>0.17579757085020239</v>
      </c>
      <c r="H210" s="245">
        <v>93.070874730184286</v>
      </c>
    </row>
    <row r="211" spans="1:8">
      <c r="A211" s="86" t="str">
        <v>RCD_HHTYPE_DV_105</v>
      </c>
      <c r="B211" s="239">
        <v>210</v>
      </c>
      <c r="C211" s="86" t="s">
        <v>54</v>
      </c>
      <c r="D211" s="241">
        <f>COUNTIF($C$1:$C211,C211)</f>
        <v>5</v>
      </c>
      <c r="E211" s="241" t="str">
        <f t="shared" si="23"/>
        <v>Structure5</v>
      </c>
      <c r="F211" s="86" t="s">
        <v>594</v>
      </c>
      <c r="G211" s="242">
        <v>0.32995141700404867</v>
      </c>
      <c r="H211" s="245">
        <v>103.97468266810054</v>
      </c>
    </row>
    <row r="212" spans="1:8">
      <c r="A212" s="86" t="str">
        <v>RCD_NKIDS05_101</v>
      </c>
      <c r="B212" s="239">
        <v>211</v>
      </c>
      <c r="C212" s="86" t="s">
        <v>596</v>
      </c>
      <c r="D212" s="241">
        <f>COUNTIF($C$1:$C212,C212)</f>
        <v>1</v>
      </c>
      <c r="E212" s="241" t="str">
        <f t="shared" si="23"/>
        <v>Number of Children by Age1</v>
      </c>
      <c r="F212" s="86" t="s">
        <v>597</v>
      </c>
      <c r="G212" s="242">
        <v>0.88988259109311751</v>
      </c>
      <c r="H212" s="245">
        <v>98.87098160959313</v>
      </c>
    </row>
    <row r="213" spans="1:8">
      <c r="A213" s="86" t="str">
        <v>RCD_NKIDS05_102</v>
      </c>
      <c r="B213" s="239">
        <v>212</v>
      </c>
      <c r="C213" s="86" t="s">
        <v>596</v>
      </c>
      <c r="D213" s="241">
        <f>COUNTIF($C$1:$C213,C213)</f>
        <v>2</v>
      </c>
      <c r="E213" s="241" t="str">
        <f t="shared" si="23"/>
        <v>Number of Children by Age2</v>
      </c>
      <c r="F213" s="86" t="s">
        <v>599</v>
      </c>
      <c r="G213" s="242">
        <v>8.3352226720647765E-2</v>
      </c>
      <c r="H213" s="245">
        <v>112.38504679375478</v>
      </c>
    </row>
    <row r="214" spans="1:8">
      <c r="A214" s="86" t="str">
        <v>RCD_NKIDS05_103</v>
      </c>
      <c r="B214" s="239">
        <v>213</v>
      </c>
      <c r="C214" s="86" t="s">
        <v>596</v>
      </c>
      <c r="D214" s="241">
        <f>COUNTIF($C$1:$C214,C214)</f>
        <v>3</v>
      </c>
      <c r="E214" s="241" t="str">
        <f t="shared" si="23"/>
        <v>Number of Children by Age3</v>
      </c>
      <c r="F214" s="86" t="s">
        <v>601</v>
      </c>
      <c r="G214" s="242">
        <v>2.6874493927125508E-2</v>
      </c>
      <c r="H214" s="245">
        <v>104.55200634644409</v>
      </c>
    </row>
    <row r="215" spans="1:8">
      <c r="A215" s="86" t="str">
        <v>RCD_NKIDS615_101</v>
      </c>
      <c r="B215" s="239">
        <v>214</v>
      </c>
      <c r="C215" s="86" t="s">
        <v>596</v>
      </c>
      <c r="D215" s="241">
        <f>COUNTIF($C$1:$C215,C215)</f>
        <v>4</v>
      </c>
      <c r="E215" s="241" t="str">
        <f t="shared" si="23"/>
        <v>Number of Children by Age4</v>
      </c>
      <c r="F215" s="86" t="s">
        <v>603</v>
      </c>
      <c r="G215" s="242">
        <v>0.7824331983805668</v>
      </c>
      <c r="H215" s="245">
        <v>99.819191868027687</v>
      </c>
    </row>
    <row r="216" spans="1:8">
      <c r="A216" s="86" t="str">
        <v>RCD_NKIDS615_102</v>
      </c>
      <c r="B216" s="239">
        <v>215</v>
      </c>
      <c r="C216" s="86" t="s">
        <v>596</v>
      </c>
      <c r="D216" s="241">
        <f>COUNTIF($C$1:$C216,C216)</f>
        <v>5</v>
      </c>
      <c r="E216" s="241" t="str">
        <f t="shared" si="23"/>
        <v>Number of Children by Age5</v>
      </c>
      <c r="F216" s="86" t="s">
        <v>605</v>
      </c>
      <c r="G216" s="242">
        <v>0.12402024291497976</v>
      </c>
      <c r="H216" s="245">
        <v>100.87372243954083</v>
      </c>
    </row>
    <row r="217" spans="1:8">
      <c r="A217" s="86" t="str">
        <v>RCD_NKIDS615_103</v>
      </c>
      <c r="B217" s="239">
        <v>216</v>
      </c>
      <c r="C217" s="86" t="s">
        <v>596</v>
      </c>
      <c r="D217" s="241">
        <f>COUNTIF($C$1:$C217,C217)</f>
        <v>6</v>
      </c>
      <c r="E217" s="241" t="str">
        <f t="shared" si="23"/>
        <v>Number of Children by Age6</v>
      </c>
      <c r="F217" s="86" t="s">
        <v>607</v>
      </c>
      <c r="G217" s="242">
        <v>9.3785425101214598E-2</v>
      </c>
      <c r="H217" s="245">
        <v>100.4385368028633</v>
      </c>
    </row>
    <row r="218" spans="1:8">
      <c r="A218" s="86" t="str">
        <v>A2_CHILDREN1</v>
      </c>
      <c r="B218" s="239">
        <v>217</v>
      </c>
      <c r="C218" s="86" t="s">
        <v>608</v>
      </c>
      <c r="D218" s="241">
        <f>COUNTIF($C$1:$C218,C218)</f>
        <v>1</v>
      </c>
      <c r="E218" s="241" t="str">
        <f t="shared" si="23"/>
        <v>Children in household1</v>
      </c>
      <c r="F218" s="86" t="s">
        <v>609</v>
      </c>
      <c r="G218" s="242">
        <v>0.7068259109311742</v>
      </c>
      <c r="H218" s="245">
        <v>97.489264460909496</v>
      </c>
    </row>
    <row r="219" spans="1:8">
      <c r="A219" s="86" t="str">
        <v>A2_CHILDREN2A</v>
      </c>
      <c r="B219" s="239">
        <v>218</v>
      </c>
      <c r="C219" s="86" t="s">
        <v>608</v>
      </c>
      <c r="D219" s="241">
        <f>COUNTIF($C$1:$C219,C219)</f>
        <v>2</v>
      </c>
      <c r="E219" s="241" t="str">
        <f t="shared" si="23"/>
        <v>Children in household2</v>
      </c>
      <c r="F219" s="86" t="s">
        <v>610</v>
      </c>
      <c r="G219" s="242">
        <v>0.13468825910931173</v>
      </c>
      <c r="H219" s="245">
        <v>106.18422970924006</v>
      </c>
    </row>
    <row r="220" spans="1:8">
      <c r="A220" s="86" t="str">
        <v>A2_CHILDREN2B</v>
      </c>
      <c r="B220" s="239">
        <v>219</v>
      </c>
      <c r="C220" s="86" t="s">
        <v>608</v>
      </c>
      <c r="D220" s="241">
        <f>COUNTIF($C$1:$C220,C220)</f>
        <v>3</v>
      </c>
      <c r="E220" s="241" t="str">
        <f t="shared" si="23"/>
        <v>Children in household3</v>
      </c>
      <c r="F220" s="86" t="s">
        <v>611</v>
      </c>
      <c r="G220" s="242">
        <v>0.1105910931174089</v>
      </c>
      <c r="H220" s="245">
        <v>102.52089582624964</v>
      </c>
    </row>
    <row r="221" spans="1:8">
      <c r="A221" s="86" t="str">
        <v>A2_CHILDREN3</v>
      </c>
      <c r="B221" s="239">
        <v>220</v>
      </c>
      <c r="C221" s="86" t="s">
        <v>608</v>
      </c>
      <c r="D221" s="241">
        <f>COUNTIF($C$1:$C221,C221)</f>
        <v>4</v>
      </c>
      <c r="E221" s="241" t="str">
        <f t="shared" si="23"/>
        <v>Children in household4</v>
      </c>
      <c r="F221" s="86" t="s">
        <v>612</v>
      </c>
      <c r="G221" s="242">
        <v>4.8137651821862353E-2</v>
      </c>
      <c r="H221" s="245">
        <v>118.9782351740589</v>
      </c>
    </row>
    <row r="222" spans="1:8">
      <c r="A222" s="86" t="str">
        <v>A2_HHD1</v>
      </c>
      <c r="B222" s="239">
        <v>221</v>
      </c>
      <c r="C222" s="86" t="s">
        <v>613</v>
      </c>
      <c r="D222" s="241">
        <f>COUNTIF($C$1:$C222,C222)</f>
        <v>1</v>
      </c>
      <c r="E222" s="241" t="str">
        <f t="shared" si="23"/>
        <v>Household Size1</v>
      </c>
      <c r="F222" s="86" t="s">
        <v>614</v>
      </c>
      <c r="G222" s="242">
        <v>0.21567611336032388</v>
      </c>
      <c r="H222" s="245">
        <v>117.44502218334081</v>
      </c>
    </row>
    <row r="223" spans="1:8">
      <c r="A223" s="86" t="str">
        <v>A2_HHD2</v>
      </c>
      <c r="B223" s="239">
        <v>222</v>
      </c>
      <c r="C223" s="86" t="s">
        <v>613</v>
      </c>
      <c r="D223" s="241">
        <f>COUNTIF($C$1:$C223,C223)</f>
        <v>2</v>
      </c>
      <c r="E223" s="241" t="str">
        <f t="shared" si="23"/>
        <v>Household Size2</v>
      </c>
      <c r="F223" s="86" t="s">
        <v>615</v>
      </c>
      <c r="G223" s="242">
        <v>0.36725910931174094</v>
      </c>
      <c r="H223" s="245">
        <v>94.685113152514063</v>
      </c>
    </row>
    <row r="224" spans="1:8">
      <c r="A224" s="86" t="str">
        <v>A2_HHD5</v>
      </c>
      <c r="B224" s="239">
        <v>223</v>
      </c>
      <c r="C224" s="86" t="s">
        <v>613</v>
      </c>
      <c r="D224" s="241">
        <f>COUNTIF($C$1:$C224,C224)</f>
        <v>3</v>
      </c>
      <c r="E224" s="241" t="str">
        <f t="shared" si="23"/>
        <v>Household Size3</v>
      </c>
      <c r="F224" s="86" t="s">
        <v>616</v>
      </c>
      <c r="G224" s="242">
        <v>0.33756275303643729</v>
      </c>
      <c r="H224" s="245">
        <v>97.274432758478724</v>
      </c>
    </row>
    <row r="225" spans="1:8">
      <c r="A225" s="86" t="str">
        <v>A2_HHD6</v>
      </c>
      <c r="B225" s="239">
        <v>224</v>
      </c>
      <c r="C225" s="86" t="s">
        <v>613</v>
      </c>
      <c r="D225" s="241">
        <f>COUNTIF($C$1:$C225,C225)</f>
        <v>4</v>
      </c>
      <c r="E225" s="241" t="str">
        <f t="shared" si="23"/>
        <v>Household Size4</v>
      </c>
      <c r="F225" s="86" t="s">
        <v>617</v>
      </c>
      <c r="G225" s="242">
        <v>7.944129554655871E-2</v>
      </c>
      <c r="H225" s="245">
        <v>97.322234746272571</v>
      </c>
    </row>
    <row r="226" spans="1:8">
      <c r="A226" s="86" t="str">
        <v>rcd_jbnssec8_dv_101</v>
      </c>
      <c r="B226" s="239">
        <v>225</v>
      </c>
      <c r="C226" s="86" t="s">
        <v>620</v>
      </c>
      <c r="D226" s="241">
        <f>COUNTIF($C$1:$C226,C226)</f>
        <v>1</v>
      </c>
      <c r="E226" s="241" t="str">
        <f t="shared" si="23"/>
        <v>NS SEC (% of people in employment)1</v>
      </c>
      <c r="F226" s="86" t="s">
        <v>621</v>
      </c>
      <c r="G226" s="242">
        <v>9.1489878542510131E-2</v>
      </c>
      <c r="H226" s="245">
        <v>68.534552885762082</v>
      </c>
    </row>
    <row r="227" spans="1:8">
      <c r="A227" s="86" t="str">
        <v>rcd_jbnssec8_dv_102</v>
      </c>
      <c r="B227" s="239">
        <v>226</v>
      </c>
      <c r="C227" s="86" t="s">
        <v>620</v>
      </c>
      <c r="D227" s="241">
        <f>COUNTIF($C$1:$C227,C227)</f>
        <v>2</v>
      </c>
      <c r="E227" s="241" t="str">
        <f t="shared" si="23"/>
        <v>NS SEC (% of people in employment)2</v>
      </c>
      <c r="F227" s="86" t="s">
        <v>623</v>
      </c>
      <c r="G227" s="242">
        <v>0.25343724696356279</v>
      </c>
      <c r="H227" s="245">
        <v>86.870190032499508</v>
      </c>
    </row>
    <row r="228" spans="1:8">
      <c r="A228" s="86" t="str">
        <v>rcd_jbnssec8_dv_103</v>
      </c>
      <c r="B228" s="239">
        <v>227</v>
      </c>
      <c r="C228" s="86" t="s">
        <v>620</v>
      </c>
      <c r="D228" s="241">
        <f>COUNTIF($C$1:$C228,C228)</f>
        <v>3</v>
      </c>
      <c r="E228" s="241" t="str">
        <f t="shared" si="23"/>
        <v>NS SEC (% of people in employment)3</v>
      </c>
      <c r="F228" s="86" t="s">
        <v>625</v>
      </c>
      <c r="G228" s="242">
        <v>0.13644534412955464</v>
      </c>
      <c r="H228" s="245">
        <v>102.88608210738668</v>
      </c>
    </row>
    <row r="229" spans="1:8">
      <c r="A229" s="86" t="str">
        <v>rcd_jbnssec8_dv_104</v>
      </c>
      <c r="B229" s="239">
        <v>228</v>
      </c>
      <c r="C229" s="86" t="s">
        <v>620</v>
      </c>
      <c r="D229" s="241">
        <f>COUNTIF($C$1:$C229,C229)</f>
        <v>4</v>
      </c>
      <c r="E229" s="241" t="str">
        <f t="shared" si="23"/>
        <v>NS SEC (% of people in employment)4</v>
      </c>
      <c r="F229" s="86" t="s">
        <v>627</v>
      </c>
      <c r="G229" s="242">
        <v>9.4242914979757092E-2</v>
      </c>
      <c r="H229" s="245">
        <v>91.750096007199474</v>
      </c>
    </row>
    <row r="230" spans="1:8">
      <c r="A230" s="86" t="str">
        <v>rcd_jbnssec8_dv_105</v>
      </c>
      <c r="B230" s="239">
        <v>229</v>
      </c>
      <c r="C230" s="86" t="s">
        <v>620</v>
      </c>
      <c r="D230" s="241">
        <f>COUNTIF($C$1:$C230,C230)</f>
        <v>5</v>
      </c>
      <c r="E230" s="241" t="str">
        <f t="shared" si="23"/>
        <v>NS SEC (% of people in employment)5</v>
      </c>
      <c r="F230" s="86" t="s">
        <v>629</v>
      </c>
      <c r="G230" s="242">
        <v>7.8631578947368427E-2</v>
      </c>
      <c r="H230" s="245">
        <v>118.98976503761631</v>
      </c>
    </row>
    <row r="231" spans="1:8">
      <c r="A231" s="86" t="str">
        <v>rcd_jbnssec8_dv_106</v>
      </c>
      <c r="B231" s="239">
        <v>230</v>
      </c>
      <c r="C231" s="86" t="s">
        <v>620</v>
      </c>
      <c r="D231" s="241">
        <f>COUNTIF($C$1:$C231,C231)</f>
        <v>6</v>
      </c>
      <c r="E231" s="241" t="str">
        <f t="shared" si="23"/>
        <v>NS SEC (% of people in employment)6</v>
      </c>
      <c r="F231" s="86" t="s">
        <v>631</v>
      </c>
      <c r="G231" s="242">
        <v>0.22006477732793517</v>
      </c>
      <c r="H231" s="245">
        <v>126.03377942325622</v>
      </c>
    </row>
    <row r="232" spans="1:8">
      <c r="A232" s="86" t="str">
        <v>rcd_jbnssec8_dv_107</v>
      </c>
      <c r="B232" s="239">
        <v>231</v>
      </c>
      <c r="C232" s="86" t="s">
        <v>620</v>
      </c>
      <c r="D232" s="241">
        <f>COUNTIF($C$1:$C232,C232)</f>
        <v>7</v>
      </c>
      <c r="E232" s="241" t="str">
        <f t="shared" si="23"/>
        <v>NS SEC (% of people in employment)7</v>
      </c>
      <c r="F232" s="86" t="s">
        <v>633</v>
      </c>
      <c r="G232" s="242">
        <v>0.12548582995951421</v>
      </c>
      <c r="H232" s="245">
        <v>126.87383095228898</v>
      </c>
    </row>
    <row r="233" spans="1:8">
      <c r="A233" s="86" t="str">
        <v>CLASS1</v>
      </c>
      <c r="B233" s="239">
        <v>232</v>
      </c>
      <c r="C233" s="86" t="s">
        <v>635</v>
      </c>
      <c r="D233" s="241">
        <f>COUNTIF($C$1:$C233,C233)</f>
        <v>1</v>
      </c>
      <c r="E233" s="241" t="str">
        <f t="shared" si="23"/>
        <v>Social Grade1</v>
      </c>
      <c r="F233" s="86" t="s">
        <v>636</v>
      </c>
      <c r="G233" s="242">
        <v>3.0190283400809717E-2</v>
      </c>
      <c r="H233" s="245">
        <v>51.860966532503191</v>
      </c>
    </row>
    <row r="234" spans="1:8">
      <c r="A234" s="86" t="str">
        <v>CLASS2</v>
      </c>
      <c r="B234" s="239">
        <v>233</v>
      </c>
      <c r="C234" s="86" t="s">
        <v>635</v>
      </c>
      <c r="D234" s="241">
        <f>COUNTIF($C$1:$C234,C234)</f>
        <v>2</v>
      </c>
      <c r="E234" s="241" t="str">
        <f t="shared" si="23"/>
        <v>Social Grade2</v>
      </c>
      <c r="F234" s="86" t="s">
        <v>638</v>
      </c>
      <c r="G234" s="242">
        <v>0.17869635627530367</v>
      </c>
      <c r="H234" s="245">
        <v>70.542570966219657</v>
      </c>
    </row>
    <row r="235" spans="1:8">
      <c r="A235" s="86" t="str">
        <v>CLASS3</v>
      </c>
      <c r="B235" s="239">
        <v>234</v>
      </c>
      <c r="C235" s="86" t="s">
        <v>635</v>
      </c>
      <c r="D235" s="241">
        <f>COUNTIF($C$1:$C235,C235)</f>
        <v>3</v>
      </c>
      <c r="E235" s="241" t="str">
        <f t="shared" si="23"/>
        <v>Social Grade3</v>
      </c>
      <c r="F235" s="86" t="s">
        <v>640</v>
      </c>
      <c r="G235" s="242">
        <v>0.26387854251012144</v>
      </c>
      <c r="H235" s="245">
        <v>96.543839081438847</v>
      </c>
    </row>
    <row r="236" spans="1:8">
      <c r="A236" s="86" t="str">
        <v>CLASS4</v>
      </c>
      <c r="B236" s="239">
        <v>235</v>
      </c>
      <c r="C236" s="86" t="s">
        <v>635</v>
      </c>
      <c r="D236" s="241">
        <f>COUNTIF($C$1:$C236,C236)</f>
        <v>4</v>
      </c>
      <c r="E236" s="241" t="str">
        <f t="shared" si="23"/>
        <v>Social Grade4</v>
      </c>
      <c r="F236" s="86" t="s">
        <v>642</v>
      </c>
      <c r="G236" s="242">
        <v>0.24080161943319836</v>
      </c>
      <c r="H236" s="245">
        <v>117.68002263282536</v>
      </c>
    </row>
    <row r="237" spans="1:8">
      <c r="A237" s="86" t="str">
        <v>CLASS5</v>
      </c>
      <c r="B237" s="239">
        <v>236</v>
      </c>
      <c r="C237" s="86" t="s">
        <v>635</v>
      </c>
      <c r="D237" s="241">
        <f>COUNTIF($C$1:$C237,C237)</f>
        <v>5</v>
      </c>
      <c r="E237" s="241" t="str">
        <f t="shared" si="23"/>
        <v>Social Grade5</v>
      </c>
      <c r="F237" s="86" t="s">
        <v>644</v>
      </c>
      <c r="G237" s="242">
        <v>0.16573279352226722</v>
      </c>
      <c r="H237" s="245">
        <v>135.1595436645122</v>
      </c>
    </row>
    <row r="238" spans="1:8">
      <c r="A238" s="86" t="str">
        <v>CLASS6</v>
      </c>
      <c r="B238" s="239">
        <v>237</v>
      </c>
      <c r="C238" s="86" t="s">
        <v>635</v>
      </c>
      <c r="D238" s="241">
        <f>COUNTIF($C$1:$C238,C238)</f>
        <v>6</v>
      </c>
      <c r="E238" s="241" t="str">
        <f t="shared" si="23"/>
        <v>Social Grade6</v>
      </c>
      <c r="F238" s="86" t="s">
        <v>646</v>
      </c>
      <c r="G238" s="242">
        <v>0.12041295546558704</v>
      </c>
      <c r="H238" s="245">
        <v>137.33653537188749</v>
      </c>
    </row>
    <row r="239" spans="1:8">
      <c r="A239" s="86" t="str">
        <v>OCCD2</v>
      </c>
      <c r="B239" s="239">
        <v>238</v>
      </c>
      <c r="C239" s="86" t="s">
        <v>648</v>
      </c>
      <c r="D239" s="241">
        <f>COUNTIF($C$1:$C239,C239)</f>
        <v>1</v>
      </c>
      <c r="E239" s="241" t="str">
        <f t="shared" si="23"/>
        <v>Occupation1</v>
      </c>
      <c r="F239" s="86" t="s">
        <v>649</v>
      </c>
      <c r="G239" s="242">
        <v>4.8627530364372465E-2</v>
      </c>
      <c r="H239" s="245">
        <v>74.590987399453951</v>
      </c>
    </row>
    <row r="240" spans="1:8">
      <c r="A240" s="86" t="str">
        <v>OCCD6</v>
      </c>
      <c r="B240" s="239">
        <v>239</v>
      </c>
      <c r="C240" s="86" t="s">
        <v>648</v>
      </c>
      <c r="D240" s="241">
        <f>COUNTIF($C$1:$C240,C240)</f>
        <v>2</v>
      </c>
      <c r="E240" s="241" t="str">
        <f t="shared" si="23"/>
        <v>Occupation2</v>
      </c>
      <c r="F240" s="86" t="s">
        <v>651</v>
      </c>
      <c r="G240" s="242">
        <v>0.18734412955465587</v>
      </c>
      <c r="H240" s="245">
        <v>86.683224456393049</v>
      </c>
    </row>
    <row r="241" spans="1:8">
      <c r="A241" s="86" t="str">
        <v>OCCD3</v>
      </c>
      <c r="B241" s="239">
        <v>240</v>
      </c>
      <c r="C241" s="86" t="s">
        <v>648</v>
      </c>
      <c r="D241" s="241">
        <f>COUNTIF($C$1:$C241,C241)</f>
        <v>3</v>
      </c>
      <c r="E241" s="241" t="str">
        <f t="shared" si="23"/>
        <v>Occupation3</v>
      </c>
      <c r="F241" s="86" t="s">
        <v>653</v>
      </c>
      <c r="G241" s="242">
        <v>0.15775303643724697</v>
      </c>
      <c r="H241" s="245">
        <v>105.20431936733365</v>
      </c>
    </row>
    <row r="242" spans="1:8">
      <c r="A242" s="86" t="str">
        <v>OCCD5</v>
      </c>
      <c r="B242" s="239">
        <v>241</v>
      </c>
      <c r="C242" s="86" t="s">
        <v>648</v>
      </c>
      <c r="D242" s="241">
        <f>COUNTIF($C$1:$C242,C242)</f>
        <v>4</v>
      </c>
      <c r="E242" s="241" t="str">
        <f t="shared" si="23"/>
        <v>Occupation4</v>
      </c>
      <c r="F242" s="86" t="s">
        <v>655</v>
      </c>
      <c r="G242" s="242">
        <v>5.4352226720647781E-2</v>
      </c>
      <c r="H242" s="245">
        <v>98.534099284950514</v>
      </c>
    </row>
    <row r="243" spans="1:8">
      <c r="A243" s="86" t="str">
        <v>OCCD8</v>
      </c>
      <c r="B243" s="239">
        <v>242</v>
      </c>
      <c r="C243" s="86" t="s">
        <v>648</v>
      </c>
      <c r="D243" s="241">
        <f>COUNTIF($C$1:$C243,C243)</f>
        <v>5</v>
      </c>
      <c r="E243" s="241" t="str">
        <f t="shared" si="23"/>
        <v>Occupation5</v>
      </c>
      <c r="F243" s="86" t="s">
        <v>657</v>
      </c>
      <c r="G243" s="242">
        <v>0.15236032388663967</v>
      </c>
      <c r="H243" s="245">
        <v>102.2519746803452</v>
      </c>
    </row>
    <row r="244" spans="1:8">
      <c r="A244" s="86" t="str">
        <v>OCCD9</v>
      </c>
      <c r="B244" s="239">
        <v>243</v>
      </c>
      <c r="C244" s="86" t="s">
        <v>648</v>
      </c>
      <c r="D244" s="241">
        <f>COUNTIF($C$1:$C244,C244)</f>
        <v>6</v>
      </c>
      <c r="E244" s="241" t="str">
        <f t="shared" si="23"/>
        <v>Occupation6</v>
      </c>
      <c r="F244" s="86" t="s">
        <v>659</v>
      </c>
      <c r="G244" s="242">
        <v>6.4570850202429156E-2</v>
      </c>
      <c r="H244" s="245">
        <v>85.844758847773221</v>
      </c>
    </row>
    <row r="245" spans="1:8">
      <c r="A245" s="86" t="str">
        <v>OCCD10</v>
      </c>
      <c r="B245" s="239">
        <v>244</v>
      </c>
      <c r="C245" s="86" t="s">
        <v>648</v>
      </c>
      <c r="D245" s="241">
        <f>COUNTIF($C$1:$C245,C245)</f>
        <v>7</v>
      </c>
      <c r="E245" s="241" t="str">
        <f t="shared" si="23"/>
        <v>Occupation7</v>
      </c>
      <c r="F245" s="86" t="s">
        <v>661</v>
      </c>
      <c r="G245" s="242">
        <v>0.10009716599190284</v>
      </c>
      <c r="H245" s="245">
        <v>119.23675728084429</v>
      </c>
    </row>
    <row r="246" spans="1:8">
      <c r="A246" s="86" t="str">
        <v>OCCD11</v>
      </c>
      <c r="B246" s="239">
        <v>245</v>
      </c>
      <c r="C246" s="86" t="s">
        <v>648</v>
      </c>
      <c r="D246" s="241">
        <f>COUNTIF($C$1:$C246,C246)</f>
        <v>8</v>
      </c>
      <c r="E246" s="241" t="str">
        <f t="shared" si="23"/>
        <v>Occupation8</v>
      </c>
      <c r="F246" s="86" t="s">
        <v>663</v>
      </c>
      <c r="G246" s="242">
        <v>0.15856275303643724</v>
      </c>
      <c r="H246" s="245">
        <v>121.15431503593281</v>
      </c>
    </row>
    <row r="247" spans="1:8">
      <c r="A247" s="86" t="str">
        <v>OCCD12</v>
      </c>
      <c r="B247" s="239">
        <v>246</v>
      </c>
      <c r="C247" s="86" t="s">
        <v>648</v>
      </c>
      <c r="D247" s="241">
        <f>COUNTIF($C$1:$C247,C247)</f>
        <v>9</v>
      </c>
      <c r="E247" s="241" t="str">
        <f t="shared" si="23"/>
        <v>Occupation9</v>
      </c>
      <c r="F247" s="86" t="s">
        <v>665</v>
      </c>
      <c r="G247" s="242">
        <v>4.2251012145748987E-2</v>
      </c>
      <c r="H247" s="245">
        <v>87.665289180198883</v>
      </c>
    </row>
    <row r="248" spans="1:8">
      <c r="A248" s="86" t="str">
        <v>OCCD13</v>
      </c>
      <c r="B248" s="239">
        <v>247</v>
      </c>
      <c r="C248" s="86" t="s">
        <v>648</v>
      </c>
      <c r="D248" s="241">
        <f>COUNTIF($C$1:$C248,C248)</f>
        <v>10</v>
      </c>
      <c r="E248" s="241" t="str">
        <f t="shared" si="23"/>
        <v>Occupation10</v>
      </c>
      <c r="F248" s="86" t="s">
        <v>667</v>
      </c>
      <c r="G248" s="242">
        <v>3.3736842105263155E-2</v>
      </c>
      <c r="H248" s="245">
        <v>130.05939407182794</v>
      </c>
    </row>
    <row r="249" spans="1:8">
      <c r="A249" s="86" t="str">
        <v>rcd_qfhigh_101</v>
      </c>
      <c r="B249" s="239">
        <v>248</v>
      </c>
      <c r="C249" s="86" t="s">
        <v>670</v>
      </c>
      <c r="D249" s="241">
        <f>COUNTIF($C$1:$C249,C249)</f>
        <v>1</v>
      </c>
      <c r="E249" s="241" t="str">
        <f t="shared" si="23"/>
        <v>Highest Level of Qualifications (Adults)1</v>
      </c>
      <c r="F249" s="86" t="s">
        <v>671</v>
      </c>
      <c r="G249" s="242">
        <v>0.15171659919028341</v>
      </c>
      <c r="H249" s="245">
        <v>65.312298361391015</v>
      </c>
    </row>
    <row r="250" spans="1:8">
      <c r="A250" s="86" t="str">
        <v>rcd_qfhigh_102</v>
      </c>
      <c r="B250" s="239">
        <v>249</v>
      </c>
      <c r="C250" s="86" t="s">
        <v>670</v>
      </c>
      <c r="D250" s="241">
        <f>COUNTIF($C$1:$C250,C250)</f>
        <v>2</v>
      </c>
      <c r="E250" s="241" t="str">
        <f t="shared" si="23"/>
        <v>Highest Level of Qualifications (Adults)2</v>
      </c>
      <c r="F250" s="86" t="s">
        <v>673</v>
      </c>
      <c r="G250" s="242">
        <v>9.316194331983807E-2</v>
      </c>
      <c r="H250" s="245">
        <v>93.19308183265224</v>
      </c>
    </row>
    <row r="251" spans="1:8">
      <c r="A251" s="86" t="str">
        <v>rcd_qfhigh_103</v>
      </c>
      <c r="B251" s="239">
        <v>250</v>
      </c>
      <c r="C251" s="86" t="s">
        <v>670</v>
      </c>
      <c r="D251" s="241">
        <f>COUNTIF($C$1:$C251,C251)</f>
        <v>3</v>
      </c>
      <c r="E251" s="241" t="str">
        <f t="shared" si="23"/>
        <v>Highest Level of Qualifications (Adults)3</v>
      </c>
      <c r="F251" s="86" t="s">
        <v>675</v>
      </c>
      <c r="G251" s="242">
        <v>8.5311740890688242E-2</v>
      </c>
      <c r="H251" s="245">
        <v>96.607970324431378</v>
      </c>
    </row>
    <row r="252" spans="1:8">
      <c r="A252" s="86" t="str">
        <v>rcd_qfhigh_104</v>
      </c>
      <c r="B252" s="239">
        <v>251</v>
      </c>
      <c r="C252" s="86" t="s">
        <v>670</v>
      </c>
      <c r="D252" s="241">
        <f>COUNTIF($C$1:$C252,C252)</f>
        <v>4</v>
      </c>
      <c r="E252" s="241" t="str">
        <f t="shared" si="23"/>
        <v>Highest Level of Qualifications (Adults)4</v>
      </c>
      <c r="F252" s="86" t="s">
        <v>677</v>
      </c>
      <c r="G252" s="242">
        <v>0.3983562753036437</v>
      </c>
      <c r="H252" s="245">
        <v>107.78565591384914</v>
      </c>
    </row>
    <row r="253" spans="1:8">
      <c r="A253" s="86" t="str">
        <v>rcd_qfhigh_105</v>
      </c>
      <c r="B253" s="239">
        <v>252</v>
      </c>
      <c r="C253" s="86" t="s">
        <v>670</v>
      </c>
      <c r="D253" s="241">
        <f>COUNTIF($C$1:$C253,C253)</f>
        <v>5</v>
      </c>
      <c r="E253" s="241" t="str">
        <f t="shared" si="23"/>
        <v>Highest Level of Qualifications (Adults)5</v>
      </c>
      <c r="F253" s="86" t="s">
        <v>679</v>
      </c>
      <c r="G253" s="242">
        <v>0.2710404858299596</v>
      </c>
      <c r="H253" s="245">
        <v>129.12074059521075</v>
      </c>
    </row>
    <row r="254" spans="1:8">
      <c r="A254" s="86" t="str">
        <v>Num_reading</v>
      </c>
      <c r="B254" s="239">
        <v>253</v>
      </c>
      <c r="C254" s="86" t="s">
        <v>681</v>
      </c>
      <c r="D254" s="241">
        <f>COUNTIF($C$1:$C254,C254)</f>
        <v>1</v>
      </c>
      <c r="E254" s="241" t="str">
        <f t="shared" si="23"/>
        <v>England: Pupils at the end of KS11</v>
      </c>
      <c r="F254" s="86" t="s">
        <v>682</v>
      </c>
      <c r="G254" s="242">
        <v>0.89321457489878531</v>
      </c>
      <c r="H254" s="245">
        <v>97.851012040821445</v>
      </c>
    </row>
    <row r="255" spans="1:8">
      <c r="A255" s="86" t="str">
        <v>Num_writing</v>
      </c>
      <c r="B255" s="239">
        <v>254</v>
      </c>
      <c r="C255" s="86" t="s">
        <v>681</v>
      </c>
      <c r="D255" s="241">
        <f>COUNTIF($C$1:$C255,C255)</f>
        <v>2</v>
      </c>
      <c r="E255" s="241" t="str">
        <f t="shared" si="23"/>
        <v>England: Pupils at the end of KS12</v>
      </c>
      <c r="F255" s="86" t="s">
        <v>684</v>
      </c>
      <c r="G255" s="242">
        <v>0.85025506072874502</v>
      </c>
      <c r="H255" s="245">
        <v>97.116374887171048</v>
      </c>
    </row>
    <row r="256" spans="1:8">
      <c r="A256" s="86" t="str">
        <v>Num_maths</v>
      </c>
      <c r="B256" s="239">
        <v>255</v>
      </c>
      <c r="C256" s="86" t="s">
        <v>681</v>
      </c>
      <c r="D256" s="241">
        <f>COUNTIF($C$1:$C256,C256)</f>
        <v>3</v>
      </c>
      <c r="E256" s="241" t="str">
        <f t="shared" si="23"/>
        <v>England: Pupils at the end of KS13</v>
      </c>
      <c r="F256" s="86" t="s">
        <v>686</v>
      </c>
      <c r="G256" s="242">
        <v>0.92269635627530366</v>
      </c>
      <c r="H256" s="245">
        <v>98.407554732438143</v>
      </c>
    </row>
    <row r="257" spans="1:8">
      <c r="A257" s="86" t="str">
        <v>Num_science</v>
      </c>
      <c r="B257" s="239">
        <v>256</v>
      </c>
      <c r="C257" s="86" t="s">
        <v>681</v>
      </c>
      <c r="D257" s="241">
        <f>COUNTIF($C$1:$C257,C257)</f>
        <v>4</v>
      </c>
      <c r="E257" s="241" t="str">
        <f t="shared" si="23"/>
        <v>England: Pupils at the end of KS14</v>
      </c>
      <c r="F257" s="86" t="s">
        <v>688</v>
      </c>
      <c r="G257" s="242">
        <v>0.9052712550607287</v>
      </c>
      <c r="H257" s="245">
        <v>97.867585173223546</v>
      </c>
    </row>
    <row r="258" spans="1:8">
      <c r="A258" s="86" t="str">
        <v>Num_All_Reading</v>
      </c>
      <c r="B258" s="239">
        <v>257</v>
      </c>
      <c r="C258" s="86" t="s">
        <v>690</v>
      </c>
      <c r="D258" s="241">
        <f>COUNTIF($C$1:$C258,C258)</f>
        <v>1</v>
      </c>
      <c r="E258" s="241" t="str">
        <f t="shared" si="23"/>
        <v>England: Pupils at the end of KS21</v>
      </c>
      <c r="F258" s="86" t="s">
        <v>682</v>
      </c>
      <c r="G258" s="242">
        <v>0.88192712550607288</v>
      </c>
      <c r="H258" s="245">
        <v>97.607761761338068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0.83811740890688269</v>
      </c>
      <c r="H259" s="245">
        <v>97.098558561115297</v>
      </c>
    </row>
    <row r="260" spans="1:8">
      <c r="A260" s="86" t="str">
        <v>Num_All_maths</v>
      </c>
      <c r="B260" s="239">
        <v>259</v>
      </c>
      <c r="C260" s="86" t="s">
        <v>690</v>
      </c>
      <c r="D260" s="241">
        <f>COUNTIF($C$1:$C260,C260)</f>
        <v>3</v>
      </c>
      <c r="E260" s="241" t="str">
        <f t="shared" si="24"/>
        <v>England: Pupils at the end of KS23</v>
      </c>
      <c r="F260" s="86" t="s">
        <v>686</v>
      </c>
      <c r="G260" s="242">
        <v>0.84812955465587048</v>
      </c>
      <c r="H260" s="245">
        <v>97.463996981062991</v>
      </c>
    </row>
    <row r="261" spans="1:8">
      <c r="A261" s="86" t="str">
        <v>Num_All_RWM</v>
      </c>
      <c r="B261" s="239">
        <v>260</v>
      </c>
      <c r="C261" s="86" t="s">
        <v>690</v>
      </c>
      <c r="D261" s="241">
        <f>COUNTIF($C$1:$C261,C261)</f>
        <v>4</v>
      </c>
      <c r="E261" s="241" t="str">
        <f t="shared" si="24"/>
        <v>England: Pupils at the end of KS24</v>
      </c>
      <c r="F261" s="86" t="s">
        <v>694</v>
      </c>
      <c r="G261" s="242">
        <v>0.75990688259109329</v>
      </c>
      <c r="H261" s="245">
        <v>96.012350353003953</v>
      </c>
    </row>
    <row r="262" spans="1:8">
      <c r="A262" s="86" t="str">
        <v>LEVEL2_all</v>
      </c>
      <c r="B262" s="239">
        <v>261</v>
      </c>
      <c r="C262" s="86" t="s">
        <v>696</v>
      </c>
      <c r="D262" s="241">
        <f>COUNTIF($C$1:$C262,C262)</f>
        <v>1</v>
      </c>
      <c r="E262" s="241" t="str">
        <f t="shared" si="24"/>
        <v>England: Pupils at the end of KS41</v>
      </c>
      <c r="F262" s="86" t="s">
        <v>697</v>
      </c>
      <c r="G262" s="242">
        <v>0.60238056680161933</v>
      </c>
      <c r="H262" s="245">
        <v>90.408739674727926</v>
      </c>
    </row>
    <row r="263" spans="1:8">
      <c r="A263" s="86" t="str">
        <v>LEVEL2_EM_all</v>
      </c>
      <c r="B263" s="239">
        <v>262</v>
      </c>
      <c r="C263" s="86" t="s">
        <v>696</v>
      </c>
      <c r="D263" s="241">
        <f>COUNTIF($C$1:$C263,C263)</f>
        <v>2</v>
      </c>
      <c r="E263" s="241" t="str">
        <f t="shared" si="24"/>
        <v>England: Pupils at the end of KS42</v>
      </c>
      <c r="F263" s="86" t="s">
        <v>699</v>
      </c>
      <c r="G263" s="242">
        <v>0.51658299595141699</v>
      </c>
      <c r="H263" s="245">
        <v>88.928124771961635</v>
      </c>
    </row>
    <row r="264" spans="1:8">
      <c r="A264" s="86" t="str">
        <v>NS4T5PAL5P</v>
      </c>
      <c r="B264" s="239">
        <v>263</v>
      </c>
      <c r="C264" s="86" t="s">
        <v>701</v>
      </c>
      <c r="D264" s="241">
        <f>COUNTIF($C$1:$C264,C264)</f>
        <v>1</v>
      </c>
      <c r="E264" s="241" t="str">
        <f t="shared" si="24"/>
        <v>Scotland: Pupils in the S4 cohort1</v>
      </c>
      <c r="F264" s="86" t="s">
        <v>702</v>
      </c>
      <c r="G264" s="242">
        <v>0.35442105263157897</v>
      </c>
      <c r="H264" s="245">
        <v>80.195039576648298</v>
      </c>
    </row>
    <row r="265" spans="1:8">
      <c r="A265" s="86" t="str">
        <v>NS5T3PAL6P</v>
      </c>
      <c r="B265" s="239">
        <v>264</v>
      </c>
      <c r="C265" s="86" t="s">
        <v>704</v>
      </c>
      <c r="D265" s="241">
        <f>COUNTIF($C$1:$C265,C265)</f>
        <v>1</v>
      </c>
      <c r="E265" s="241" t="str">
        <f t="shared" si="24"/>
        <v>Scotland: Pupils in the S5 cohort1</v>
      </c>
      <c r="F265" s="86" t="s">
        <v>705</v>
      </c>
      <c r="G265" s="242">
        <v>0.2866113360323887</v>
      </c>
      <c r="H265" s="245">
        <v>77.156309874237991</v>
      </c>
    </row>
    <row r="266" spans="1:8">
      <c r="A266" s="86" t="str">
        <v>NS5T5PAL6P</v>
      </c>
      <c r="B266" s="239">
        <v>265</v>
      </c>
      <c r="C266" s="86" t="s">
        <v>704</v>
      </c>
      <c r="D266" s="241">
        <f>COUNTIF($C$1:$C266,C266)</f>
        <v>2</v>
      </c>
      <c r="E266" s="241" t="str">
        <f t="shared" si="24"/>
        <v>Scotland: Pupils in the S5 cohort2</v>
      </c>
      <c r="F266" s="86" t="s">
        <v>707</v>
      </c>
      <c r="G266" s="242">
        <v>0.12337246963562755</v>
      </c>
      <c r="H266" s="245">
        <v>67.636275936732844</v>
      </c>
    </row>
    <row r="267" spans="1:8">
      <c r="A267" s="86" t="str">
        <v>rcd_worktrav_101</v>
      </c>
      <c r="B267" s="239">
        <v>266</v>
      </c>
      <c r="C267" s="86" t="s">
        <v>710</v>
      </c>
      <c r="D267" s="241">
        <f>COUNTIF($C$1:$C267,C267)</f>
        <v>1</v>
      </c>
      <c r="E267" s="241" t="str">
        <f t="shared" si="24"/>
        <v>Travel To Work (% of Workers)1</v>
      </c>
      <c r="F267" s="86" t="s">
        <v>711</v>
      </c>
      <c r="G267" s="242">
        <v>5.0303643724696354E-2</v>
      </c>
      <c r="H267" s="245">
        <v>75.733374332619022</v>
      </c>
    </row>
    <row r="268" spans="1:8">
      <c r="A268" s="86" t="str">
        <v>rcd_worktrav_102</v>
      </c>
      <c r="B268" s="239">
        <v>267</v>
      </c>
      <c r="C268" s="86" t="s">
        <v>710</v>
      </c>
      <c r="D268" s="241">
        <f>COUNTIF($C$1:$C268,C268)</f>
        <v>2</v>
      </c>
      <c r="E268" s="241" t="str">
        <f t="shared" si="24"/>
        <v>Travel To Work (% of Workers)2</v>
      </c>
      <c r="F268" s="86" t="s">
        <v>713</v>
      </c>
      <c r="G268" s="242">
        <v>0.65832793522267197</v>
      </c>
      <c r="H268" s="245">
        <v>98.611431867342603</v>
      </c>
    </row>
    <row r="269" spans="1:8">
      <c r="A269" s="86" t="str">
        <v>rcd_worktrav_103</v>
      </c>
      <c r="B269" s="239">
        <v>268</v>
      </c>
      <c r="C269" s="86" t="s">
        <v>710</v>
      </c>
      <c r="D269" s="241">
        <f>COUNTIF($C$1:$C269,C269)</f>
        <v>3</v>
      </c>
      <c r="E269" s="241" t="str">
        <f t="shared" si="24"/>
        <v>Travel To Work (% of Workers)3</v>
      </c>
      <c r="F269" s="86" t="s">
        <v>715</v>
      </c>
      <c r="G269" s="242">
        <v>7.7004048582995963E-2</v>
      </c>
      <c r="H269" s="245">
        <v>131.24208924308846</v>
      </c>
    </row>
    <row r="270" spans="1:8">
      <c r="A270" s="86" t="str">
        <v>rcd_worktrav_104</v>
      </c>
      <c r="B270" s="239">
        <v>269</v>
      </c>
      <c r="C270" s="86" t="s">
        <v>710</v>
      </c>
      <c r="D270" s="241">
        <f>COUNTIF($C$1:$C270,C270)</f>
        <v>4</v>
      </c>
      <c r="E270" s="241" t="str">
        <f t="shared" si="24"/>
        <v>Travel To Work (% of Workers)4</v>
      </c>
      <c r="F270" s="86" t="s">
        <v>717</v>
      </c>
      <c r="G270" s="242">
        <v>3.3619433198380573E-2</v>
      </c>
      <c r="H270" s="245">
        <v>99.144412236811746</v>
      </c>
    </row>
    <row r="271" spans="1:8">
      <c r="A271" s="86" t="str">
        <v>rcd_worktrav_105</v>
      </c>
      <c r="B271" s="239">
        <v>270</v>
      </c>
      <c r="C271" s="86" t="s">
        <v>710</v>
      </c>
      <c r="D271" s="241">
        <f>COUNTIF($C$1:$C271,C271)</f>
        <v>5</v>
      </c>
      <c r="E271" s="241" t="str">
        <f t="shared" si="24"/>
        <v>Travel To Work (% of Workers)5</v>
      </c>
      <c r="F271" s="86" t="s">
        <v>719</v>
      </c>
      <c r="G271" s="242">
        <v>0.14183805668016194</v>
      </c>
      <c r="H271" s="245">
        <v>118.52794323835896</v>
      </c>
    </row>
    <row r="272" spans="1:8">
      <c r="A272" s="86" t="str">
        <v>rcd_worktrav_106</v>
      </c>
      <c r="B272" s="239">
        <v>271</v>
      </c>
      <c r="C272" s="86" t="s">
        <v>710</v>
      </c>
      <c r="D272" s="241">
        <f>COUNTIF($C$1:$C272,C272)</f>
        <v>6</v>
      </c>
      <c r="E272" s="241" t="str">
        <f t="shared" si="24"/>
        <v>Travel To Work (% of Workers)6</v>
      </c>
      <c r="F272" s="86" t="s">
        <v>721</v>
      </c>
      <c r="G272" s="242">
        <v>1.0186234817813765E-2</v>
      </c>
      <c r="H272" s="245">
        <v>103.03388823054445</v>
      </c>
    </row>
    <row r="273" spans="1:8">
      <c r="A273" s="86" t="str">
        <v>rcd_worktrav_107</v>
      </c>
      <c r="B273" s="239">
        <v>272</v>
      </c>
      <c r="C273" s="86" t="s">
        <v>710</v>
      </c>
      <c r="D273" s="241">
        <f>COUNTIF($C$1:$C273,C273)</f>
        <v>7</v>
      </c>
      <c r="E273" s="241" t="str">
        <f t="shared" si="24"/>
        <v>Travel To Work (% of Workers)7</v>
      </c>
      <c r="F273" s="86" t="s">
        <v>723</v>
      </c>
      <c r="G273" s="242">
        <v>2.8287449392712553E-2</v>
      </c>
      <c r="H273" s="245">
        <v>64.715900384087647</v>
      </c>
    </row>
    <row r="274" spans="1:8">
      <c r="A274" s="86" t="str">
        <v>car0</v>
      </c>
      <c r="B274" s="239">
        <v>273</v>
      </c>
      <c r="C274" s="86" t="s">
        <v>725</v>
      </c>
      <c r="D274" s="241">
        <f>COUNTIF($C$1:$C274,C274)</f>
        <v>1</v>
      </c>
      <c r="E274" s="241" t="str">
        <f t="shared" si="24"/>
        <v>Car Ownership1</v>
      </c>
      <c r="F274" s="86" t="s">
        <v>726</v>
      </c>
      <c r="G274" s="242">
        <v>0.23943319838056681</v>
      </c>
      <c r="H274" s="245">
        <v>134.95259945342352</v>
      </c>
    </row>
    <row r="275" spans="1:8">
      <c r="A275" s="86" t="str">
        <v>car1</v>
      </c>
      <c r="B275" s="239">
        <v>274</v>
      </c>
      <c r="C275" s="86" t="s">
        <v>725</v>
      </c>
      <c r="D275" s="241">
        <f>COUNTIF($C$1:$C275,C275)</f>
        <v>2</v>
      </c>
      <c r="E275" s="241" t="str">
        <f t="shared" si="24"/>
        <v>Car Ownership2</v>
      </c>
      <c r="F275" s="86" t="s">
        <v>728</v>
      </c>
      <c r="G275" s="242">
        <v>0.43451821862348183</v>
      </c>
      <c r="H275" s="245">
        <v>109.61893206430335</v>
      </c>
    </row>
    <row r="276" spans="1:8">
      <c r="A276" s="86" t="str">
        <v>car2</v>
      </c>
      <c r="B276" s="239">
        <v>275</v>
      </c>
      <c r="C276" s="86" t="s">
        <v>725</v>
      </c>
      <c r="D276" s="241">
        <f>COUNTIF($C$1:$C276,C276)</f>
        <v>3</v>
      </c>
      <c r="E276" s="241" t="str">
        <f t="shared" si="24"/>
        <v>Car Ownership3</v>
      </c>
      <c r="F276" s="86" t="s">
        <v>730</v>
      </c>
      <c r="G276" s="242">
        <v>0.26522672064777325</v>
      </c>
      <c r="H276" s="245">
        <v>80.613820141230633</v>
      </c>
    </row>
    <row r="277" spans="1:8">
      <c r="A277" s="86" t="str">
        <v>car3p</v>
      </c>
      <c r="B277" s="239">
        <v>276</v>
      </c>
      <c r="C277" s="86" t="s">
        <v>725</v>
      </c>
      <c r="D277" s="241">
        <f>COUNTIF($C$1:$C277,C277)</f>
        <v>4</v>
      </c>
      <c r="E277" s="241" t="str">
        <f t="shared" si="24"/>
        <v>Car Ownership4</v>
      </c>
      <c r="F277" s="86" t="s">
        <v>732</v>
      </c>
      <c r="G277" s="242">
        <v>6.0635627530364368E-2</v>
      </c>
      <c r="H277" s="245">
        <v>62.428129820328834</v>
      </c>
    </row>
    <row r="278" spans="1:8">
      <c r="A278" s="86" t="str">
        <v>car1recent</v>
      </c>
      <c r="B278" s="239">
        <v>277</v>
      </c>
      <c r="C278" s="86" t="s">
        <v>725</v>
      </c>
      <c r="D278" s="241">
        <f>COUNTIF($C$1:$C278,C278)</f>
        <v>5</v>
      </c>
      <c r="E278" s="241" t="str">
        <f t="shared" si="24"/>
        <v>Car Ownership5</v>
      </c>
      <c r="F278" s="86" t="s">
        <v>734</v>
      </c>
      <c r="G278" s="242">
        <v>0.11339676113360324</v>
      </c>
      <c r="H278" s="245">
        <v>83.036647093257415</v>
      </c>
    </row>
    <row r="279" spans="1:8">
      <c r="A279" s="86" t="str">
        <v>car1co</v>
      </c>
      <c r="B279" s="239">
        <v>278</v>
      </c>
      <c r="C279" s="86" t="s">
        <v>736</v>
      </c>
      <c r="D279" s="241">
        <f>COUNTIF($C$1:$C279,C279)</f>
        <v>1</v>
      </c>
      <c r="E279" s="241" t="str">
        <f t="shared" si="24"/>
        <v>Main Car (% of car owners)1</v>
      </c>
      <c r="F279" s="86" t="s">
        <v>737</v>
      </c>
      <c r="G279" s="242">
        <v>1.4271255060728745E-2</v>
      </c>
      <c r="H279" s="245">
        <v>88.963446471770524</v>
      </c>
    </row>
    <row r="280" spans="1:8">
      <c r="A280" s="86" t="str">
        <v>car1priv</v>
      </c>
      <c r="B280" s="239">
        <v>279</v>
      </c>
      <c r="C280" s="86" t="s">
        <v>736</v>
      </c>
      <c r="D280" s="241">
        <f>COUNTIF($C$1:$C280,C280)</f>
        <v>2</v>
      </c>
      <c r="E280" s="241" t="str">
        <f t="shared" si="24"/>
        <v>Main Car (% of car owners)2</v>
      </c>
      <c r="F280" s="86" t="s">
        <v>739</v>
      </c>
      <c r="G280" s="242">
        <v>0.98572874493927121</v>
      </c>
      <c r="H280" s="245">
        <v>100.17993156287031</v>
      </c>
    </row>
    <row r="281" spans="1:8">
      <c r="A281" s="86" t="str">
        <v>carsaloon</v>
      </c>
      <c r="B281" s="239">
        <v>280</v>
      </c>
      <c r="C281" s="86" t="s">
        <v>736</v>
      </c>
      <c r="D281" s="241">
        <f>COUNTIF($C$1:$C281,C281)</f>
        <v>3</v>
      </c>
      <c r="E281" s="241" t="str">
        <f t="shared" si="24"/>
        <v>Main Car (% of car owners)3</v>
      </c>
      <c r="F281" s="86" t="s">
        <v>741</v>
      </c>
      <c r="G281" s="242">
        <v>0.18066801619433198</v>
      </c>
      <c r="H281" s="245">
        <v>100.84448091035567</v>
      </c>
    </row>
    <row r="282" spans="1:8">
      <c r="A282" s="86" t="str">
        <v>carhatchback</v>
      </c>
      <c r="B282" s="239">
        <v>281</v>
      </c>
      <c r="C282" s="86" t="s">
        <v>736</v>
      </c>
      <c r="D282" s="241">
        <f>COUNTIF($C$1:$C282,C282)</f>
        <v>4</v>
      </c>
      <c r="E282" s="241" t="str">
        <f t="shared" si="24"/>
        <v>Main Car (% of car owners)4</v>
      </c>
      <c r="F282" s="86" t="s">
        <v>743</v>
      </c>
      <c r="G282" s="242">
        <v>0.52337246963562756</v>
      </c>
      <c r="H282" s="245">
        <v>104.53072964476779</v>
      </c>
    </row>
    <row r="283" spans="1:8">
      <c r="A283" s="86" t="str">
        <v>carestate</v>
      </c>
      <c r="B283" s="239">
        <v>282</v>
      </c>
      <c r="C283" s="86" t="s">
        <v>736</v>
      </c>
      <c r="D283" s="241">
        <f>COUNTIF($C$1:$C283,C283)</f>
        <v>5</v>
      </c>
      <c r="E283" s="241" t="str">
        <f t="shared" si="24"/>
        <v>Main Car (% of car owners)5</v>
      </c>
      <c r="F283" s="86" t="s">
        <v>745</v>
      </c>
      <c r="G283" s="242">
        <v>6.6449392712550612E-2</v>
      </c>
      <c r="H283" s="245">
        <v>93.55018136834677</v>
      </c>
    </row>
    <row r="284" spans="1:8">
      <c r="A284" s="86" t="str">
        <v>carlux</v>
      </c>
      <c r="B284" s="239">
        <v>283</v>
      </c>
      <c r="C284" s="86" t="s">
        <v>736</v>
      </c>
      <c r="D284" s="241">
        <f>COUNTIF($C$1:$C284,C284)</f>
        <v>6</v>
      </c>
      <c r="E284" s="241" t="str">
        <f t="shared" si="24"/>
        <v>Main Car (% of car owners)6</v>
      </c>
      <c r="F284" s="86" t="s">
        <v>747</v>
      </c>
      <c r="G284" s="242">
        <v>7.1866396761133614E-2</v>
      </c>
      <c r="H284" s="245">
        <v>91.783309314982006</v>
      </c>
    </row>
    <row r="285" spans="1:8">
      <c r="A285" s="86" t="str">
        <v>carother</v>
      </c>
      <c r="B285" s="239">
        <v>284</v>
      </c>
      <c r="C285" s="86" t="s">
        <v>736</v>
      </c>
      <c r="D285" s="241">
        <f>COUNTIF($C$1:$C285,C285)</f>
        <v>7</v>
      </c>
      <c r="E285" s="241" t="str">
        <f t="shared" si="24"/>
        <v>Main Car (% of car owners)7</v>
      </c>
      <c r="F285" s="86" t="s">
        <v>749</v>
      </c>
      <c r="G285" s="242">
        <v>0.15780161943319837</v>
      </c>
      <c r="H285" s="245">
        <v>92.416686357606977</v>
      </c>
    </row>
    <row r="286" spans="1:8">
      <c r="A286" s="86" t="str">
        <v>car1btnew</v>
      </c>
      <c r="B286" s="239">
        <v>285</v>
      </c>
      <c r="C286" s="86" t="s">
        <v>736</v>
      </c>
      <c r="D286" s="241">
        <f>COUNTIF($C$1:$C286,C286)</f>
        <v>8</v>
      </c>
      <c r="E286" s="241" t="str">
        <f t="shared" si="24"/>
        <v>Main Car (% of car owners)8</v>
      </c>
      <c r="F286" s="86" t="s">
        <v>751</v>
      </c>
      <c r="G286" s="242">
        <v>0.33486234817813765</v>
      </c>
      <c r="H286" s="245">
        <v>88.932629395007723</v>
      </c>
    </row>
    <row r="287" spans="1:8">
      <c r="A287" s="86" t="str">
        <v>car1btused</v>
      </c>
      <c r="B287" s="239">
        <v>286</v>
      </c>
      <c r="C287" s="86" t="s">
        <v>736</v>
      </c>
      <c r="D287" s="241">
        <f>COUNTIF($C$1:$C287,C287)</f>
        <v>9</v>
      </c>
      <c r="E287" s="241" t="str">
        <f t="shared" si="24"/>
        <v>Main Car (% of car owners)9</v>
      </c>
      <c r="F287" s="86" t="s">
        <v>753</v>
      </c>
      <c r="G287" s="242">
        <v>0.66513765182186246</v>
      </c>
      <c r="H287" s="245">
        <v>106.684015682545</v>
      </c>
    </row>
    <row r="288" spans="1:8">
      <c r="A288" s="86" t="str">
        <v>rcd_hhdyrinc_101</v>
      </c>
      <c r="B288" s="239">
        <v>287</v>
      </c>
      <c r="C288" s="86" t="s">
        <v>755</v>
      </c>
      <c r="D288" s="241">
        <f>COUNTIF($C$1:$C288,C288)</f>
        <v>1</v>
      </c>
      <c r="E288" s="241" t="str">
        <f t="shared" si="24"/>
        <v>Household Annual Income1</v>
      </c>
      <c r="F288" s="86" t="s">
        <v>756</v>
      </c>
      <c r="G288" s="242">
        <v>0.20856275303643723</v>
      </c>
      <c r="H288" s="245">
        <v>129.36689180747584</v>
      </c>
    </row>
    <row r="289" spans="1:8">
      <c r="A289" s="86" t="str">
        <v>rcd_hhdyrinc_102</v>
      </c>
      <c r="B289" s="239">
        <v>288</v>
      </c>
      <c r="C289" s="86" t="s">
        <v>755</v>
      </c>
      <c r="D289" s="241">
        <f>COUNTIF($C$1:$C289,C289)</f>
        <v>2</v>
      </c>
      <c r="E289" s="241" t="str">
        <f t="shared" si="24"/>
        <v>Household Annual Income2</v>
      </c>
      <c r="F289" s="86" t="s">
        <v>757</v>
      </c>
      <c r="G289" s="242">
        <v>0.35334008097165992</v>
      </c>
      <c r="H289" s="245">
        <v>113.57425472831881</v>
      </c>
    </row>
    <row r="290" spans="1:8">
      <c r="A290" s="86" t="str">
        <v>rcd_hhdyrinc_103</v>
      </c>
      <c r="B290" s="239">
        <v>289</v>
      </c>
      <c r="C290" s="86" t="s">
        <v>755</v>
      </c>
      <c r="D290" s="241">
        <f>COUNTIF($C$1:$C290,C290)</f>
        <v>3</v>
      </c>
      <c r="E290" s="241" t="str">
        <f t="shared" si="24"/>
        <v>Household Annual Income3</v>
      </c>
      <c r="F290" s="86" t="s">
        <v>758</v>
      </c>
      <c r="G290" s="242">
        <v>0.21359514170040486</v>
      </c>
      <c r="H290" s="245">
        <v>100.2331273626402</v>
      </c>
    </row>
    <row r="291" spans="1:8">
      <c r="A291" s="86" t="str">
        <v>rcd_hhdyrinc_104</v>
      </c>
      <c r="B291" s="239">
        <v>290</v>
      </c>
      <c r="C291" s="86" t="s">
        <v>755</v>
      </c>
      <c r="D291" s="241">
        <f>COUNTIF($C$1:$C291,C291)</f>
        <v>4</v>
      </c>
      <c r="E291" s="241" t="str">
        <f t="shared" si="24"/>
        <v>Household Annual Income4</v>
      </c>
      <c r="F291" s="86" t="s">
        <v>759</v>
      </c>
      <c r="G291" s="242">
        <v>0.12909311740890689</v>
      </c>
      <c r="H291" s="245">
        <v>90.828820164221511</v>
      </c>
    </row>
    <row r="292" spans="1:8">
      <c r="A292" s="86" t="str">
        <v>rcd_hhdyrinc_105</v>
      </c>
      <c r="B292" s="239">
        <v>291</v>
      </c>
      <c r="C292" s="86" t="s">
        <v>755</v>
      </c>
      <c r="D292" s="241">
        <f>COUNTIF($C$1:$C292,C292)</f>
        <v>5</v>
      </c>
      <c r="E292" s="241" t="str">
        <f t="shared" si="24"/>
        <v>Household Annual Income5</v>
      </c>
      <c r="F292" s="86" t="s">
        <v>760</v>
      </c>
      <c r="G292" s="242">
        <v>5.1194331983805672E-2</v>
      </c>
      <c r="H292" s="245">
        <v>67.691550096595904</v>
      </c>
    </row>
    <row r="293" spans="1:8">
      <c r="A293" s="86" t="str">
        <v>rcd_hhdyrinc_106</v>
      </c>
      <c r="B293" s="239">
        <v>292</v>
      </c>
      <c r="C293" s="86" t="s">
        <v>755</v>
      </c>
      <c r="D293" s="241">
        <f>COUNTIF($C$1:$C293,C293)</f>
        <v>6</v>
      </c>
      <c r="E293" s="241" t="str">
        <f t="shared" si="24"/>
        <v>Household Annual Income6</v>
      </c>
      <c r="F293" s="86" t="s">
        <v>761</v>
      </c>
      <c r="G293" s="242">
        <v>4.4340080971659923E-2</v>
      </c>
      <c r="H293" s="245">
        <v>45.824903773248991</v>
      </c>
    </row>
    <row r="294" spans="1:8">
      <c r="A294" s="86" t="str">
        <v>incmean</v>
      </c>
      <c r="B294" s="239">
        <v>293</v>
      </c>
      <c r="C294" s="86" t="s">
        <v>755</v>
      </c>
      <c r="D294" s="241">
        <f>COUNTIF($C$1:$C294,C294)</f>
        <v>7</v>
      </c>
      <c r="E294" s="241" t="str">
        <f t="shared" si="24"/>
        <v>Household Annual Income7</v>
      </c>
      <c r="F294" s="86" t="s">
        <v>763</v>
      </c>
      <c r="G294" s="242">
        <v>342.02116329716597</v>
      </c>
      <c r="H294" s="245">
        <v>79.135924813407428</v>
      </c>
    </row>
    <row r="295" spans="1:8">
      <c r="A295" s="86" t="str">
        <v>benbase1</v>
      </c>
      <c r="B295" s="239">
        <v>294</v>
      </c>
      <c r="C295" s="86" t="s">
        <v>765</v>
      </c>
      <c r="D295" s="241">
        <f>COUNTIF($C$1:$C295,C295)</f>
        <v>1</v>
      </c>
      <c r="E295" s="241" t="str">
        <f t="shared" si="24"/>
        <v>Benefits1</v>
      </c>
      <c r="F295" s="86" t="s">
        <v>766</v>
      </c>
      <c r="G295" s="242">
        <v>2.8336032388663973E-2</v>
      </c>
      <c r="H295" s="245">
        <v>148.26581408197487</v>
      </c>
    </row>
    <row r="296" spans="1:8">
      <c r="A296" s="86" t="str">
        <v>benbase2</v>
      </c>
      <c r="B296" s="239">
        <v>295</v>
      </c>
      <c r="C296" s="86" t="s">
        <v>765</v>
      </c>
      <c r="D296" s="241">
        <f>COUNTIF($C$1:$C296,C296)</f>
        <v>2</v>
      </c>
      <c r="E296" s="241" t="str">
        <f t="shared" si="24"/>
        <v>Benefits2</v>
      </c>
      <c r="F296" s="86" t="s">
        <v>768</v>
      </c>
      <c r="G296" s="242">
        <v>1.0619433198380565E-2</v>
      </c>
      <c r="H296" s="245">
        <v>149.58837491467773</v>
      </c>
    </row>
    <row r="297" spans="1:8">
      <c r="A297" s="86" t="str">
        <v>benbase3</v>
      </c>
      <c r="B297" s="239">
        <v>296</v>
      </c>
      <c r="C297" s="86" t="s">
        <v>765</v>
      </c>
      <c r="D297" s="241">
        <f>COUNTIF($C$1:$C297,C297)</f>
        <v>3</v>
      </c>
      <c r="E297" s="241" t="str">
        <f t="shared" si="24"/>
        <v>Benefits3</v>
      </c>
      <c r="F297" s="86" t="s">
        <v>770</v>
      </c>
      <c r="G297" s="242">
        <v>0.16008097165991905</v>
      </c>
      <c r="H297" s="245">
        <v>112.81477093054977</v>
      </c>
    </row>
    <row r="298" spans="1:8">
      <c r="A298" s="86" t="str">
        <v>benbase4</v>
      </c>
      <c r="B298" s="239">
        <v>297</v>
      </c>
      <c r="C298" s="86" t="s">
        <v>765</v>
      </c>
      <c r="D298" s="241">
        <f>COUNTIF($C$1:$C298,C298)</f>
        <v>4</v>
      </c>
      <c r="E298" s="241" t="str">
        <f t="shared" si="24"/>
        <v>Benefits4</v>
      </c>
      <c r="F298" s="86" t="s">
        <v>772</v>
      </c>
      <c r="G298" s="242">
        <v>3.2704453441295543E-2</v>
      </c>
      <c r="H298" s="245">
        <v>147.47640612643838</v>
      </c>
    </row>
    <row r="299" spans="1:8">
      <c r="A299" s="86" t="str">
        <v>finsit_savalot</v>
      </c>
      <c r="B299" s="239">
        <v>298</v>
      </c>
      <c r="C299" s="86" t="s">
        <v>774</v>
      </c>
      <c r="D299" s="241">
        <f>COUNTIF($C$1:$C299,C299)</f>
        <v>1</v>
      </c>
      <c r="E299" s="241" t="str">
        <f t="shared" si="24"/>
        <v>Financial Situation1</v>
      </c>
      <c r="F299" s="86" t="s">
        <v>775</v>
      </c>
      <c r="G299" s="242">
        <v>8.9194331983805678E-2</v>
      </c>
      <c r="H299" s="245">
        <v>77.473452506366243</v>
      </c>
    </row>
    <row r="300" spans="1:8">
      <c r="A300" s="86" t="str">
        <v>finsit_savlittle</v>
      </c>
      <c r="B300" s="239">
        <v>299</v>
      </c>
      <c r="C300" s="86" t="s">
        <v>774</v>
      </c>
      <c r="D300" s="241">
        <f>COUNTIF($C$1:$C300,C300)</f>
        <v>2</v>
      </c>
      <c r="E300" s="241" t="str">
        <f t="shared" si="24"/>
        <v>Financial Situation2</v>
      </c>
      <c r="F300" s="86" t="s">
        <v>777</v>
      </c>
      <c r="G300" s="242">
        <v>0.51412145748987859</v>
      </c>
      <c r="H300" s="245">
        <v>96.359558969258202</v>
      </c>
    </row>
    <row r="301" spans="1:8">
      <c r="A301" s="86" t="str">
        <v>finsit_even</v>
      </c>
      <c r="B301" s="239">
        <v>300</v>
      </c>
      <c r="C301" s="86" t="s">
        <v>774</v>
      </c>
      <c r="D301" s="241">
        <f>COUNTIF($C$1:$C301,C301)</f>
        <v>3</v>
      </c>
      <c r="E301" s="241" t="str">
        <f t="shared" si="24"/>
        <v>Financial Situation3</v>
      </c>
      <c r="F301" s="86" t="s">
        <v>779</v>
      </c>
      <c r="G301" s="242">
        <v>0.3361902834008097</v>
      </c>
      <c r="H301" s="245">
        <v>117.22305715667156</v>
      </c>
    </row>
    <row r="302" spans="1:8">
      <c r="A302" s="86" t="str">
        <v>finsit_debt</v>
      </c>
      <c r="B302" s="239">
        <v>301</v>
      </c>
      <c r="C302" s="86" t="s">
        <v>774</v>
      </c>
      <c r="D302" s="241">
        <f>COUNTIF($C$1:$C302,C302)</f>
        <v>4</v>
      </c>
      <c r="E302" s="241" t="str">
        <f t="shared" si="24"/>
        <v>Financial Situation4</v>
      </c>
      <c r="F302" s="86" t="s">
        <v>781</v>
      </c>
      <c r="G302" s="242">
        <v>6.0518218623481786E-2</v>
      </c>
      <c r="H302" s="245">
        <v>93.372739663348696</v>
      </c>
    </row>
    <row r="303" spans="1:8">
      <c r="A303" s="86" t="str">
        <v>smartband</v>
      </c>
      <c r="B303" s="239">
        <v>302</v>
      </c>
      <c r="C303" s="86" t="s">
        <v>783</v>
      </c>
      <c r="D303" s="241">
        <f>COUNTIF($C$1:$C303,C303)</f>
        <v>1</v>
      </c>
      <c r="E303" s="241" t="str">
        <f t="shared" si="24"/>
        <v>Contactless1</v>
      </c>
      <c r="F303" s="86" t="s">
        <v>784</v>
      </c>
      <c r="G303" s="242">
        <v>0.11037246963562754</v>
      </c>
      <c r="H303" s="245">
        <v>83.14879740215197</v>
      </c>
    </row>
    <row r="304" spans="1:8">
      <c r="A304" s="86" t="str">
        <v>cur_contless</v>
      </c>
      <c r="B304" s="239">
        <v>303</v>
      </c>
      <c r="C304" s="86" t="s">
        <v>783</v>
      </c>
      <c r="D304" s="241">
        <f>COUNTIF($C$1:$C304,C304)</f>
        <v>2</v>
      </c>
      <c r="E304" s="241" t="str">
        <f t="shared" si="24"/>
        <v>Contactless2</v>
      </c>
      <c r="F304" s="86" t="s">
        <v>786</v>
      </c>
      <c r="G304" s="242">
        <v>0.57890283400809717</v>
      </c>
      <c r="H304" s="245">
        <v>95.58010957942605</v>
      </c>
    </row>
    <row r="305" spans="1:8">
      <c r="A305" s="86" t="str">
        <v>CDS_1PLUS</v>
      </c>
      <c r="B305" s="239">
        <v>304</v>
      </c>
      <c r="C305" s="86" t="s">
        <v>788</v>
      </c>
      <c r="D305" s="241">
        <f>COUNTIF($C$1:$C305,C305)</f>
        <v>1</v>
      </c>
      <c r="E305" s="241" t="str">
        <f t="shared" si="24"/>
        <v>Credit Cards1</v>
      </c>
      <c r="F305" s="86" t="s">
        <v>789</v>
      </c>
      <c r="G305" s="242">
        <v>0.45848987854251</v>
      </c>
      <c r="H305" s="245">
        <v>84.764337207315606</v>
      </c>
    </row>
    <row r="306" spans="1:8">
      <c r="A306" s="86" t="str">
        <v>CDS_2PLUS</v>
      </c>
      <c r="B306" s="239">
        <v>305</v>
      </c>
      <c r="C306" s="86" t="s">
        <v>788</v>
      </c>
      <c r="D306" s="241">
        <f>COUNTIF($C$1:$C306,C306)</f>
        <v>2</v>
      </c>
      <c r="E306" s="241" t="str">
        <f t="shared" si="24"/>
        <v>Credit Cards2</v>
      </c>
      <c r="F306" s="86" t="s">
        <v>791</v>
      </c>
      <c r="G306" s="242">
        <v>0.16446963562753036</v>
      </c>
      <c r="H306" s="245">
        <v>73.250232006552963</v>
      </c>
    </row>
    <row r="307" spans="1:8">
      <c r="A307" s="86" t="str">
        <v>CDS_SPE500PLUS</v>
      </c>
      <c r="B307" s="239">
        <v>306</v>
      </c>
      <c r="C307" s="86" t="s">
        <v>788</v>
      </c>
      <c r="D307" s="241">
        <f>COUNTIF($C$1:$C307,C307)</f>
        <v>3</v>
      </c>
      <c r="E307" s="241" t="str">
        <f t="shared" si="24"/>
        <v>Credit Cards3</v>
      </c>
      <c r="F307" s="86" t="s">
        <v>793</v>
      </c>
      <c r="G307" s="242">
        <v>9.0611336032388662E-2</v>
      </c>
      <c r="H307" s="245">
        <v>62.87151452314599</v>
      </c>
    </row>
    <row r="308" spans="1:8">
      <c r="A308" s="86" t="str">
        <v>CDS_USE6T1M</v>
      </c>
      <c r="B308" s="239">
        <v>307</v>
      </c>
      <c r="C308" s="86" t="s">
        <v>788</v>
      </c>
      <c r="D308" s="241">
        <f>COUNTIF($C$1:$C308,C308)</f>
        <v>4</v>
      </c>
      <c r="E308" s="241" t="str">
        <f t="shared" si="24"/>
        <v>Credit Cards4</v>
      </c>
      <c r="F308" s="86" t="s">
        <v>795</v>
      </c>
      <c r="G308" s="242">
        <v>0.14644534412955468</v>
      </c>
      <c r="H308" s="245">
        <v>68.143560797540417</v>
      </c>
    </row>
    <row r="309" spans="1:8">
      <c r="A309" s="86" t="str">
        <v>CDS_REVOL</v>
      </c>
      <c r="B309" s="239">
        <v>308</v>
      </c>
      <c r="C309" s="86" t="s">
        <v>788</v>
      </c>
      <c r="D309" s="241">
        <f>COUNTIF($C$1:$C309,C309)</f>
        <v>5</v>
      </c>
      <c r="E309" s="241" t="str">
        <f t="shared" si="24"/>
        <v>Credit Cards5</v>
      </c>
      <c r="F309" s="86" t="s">
        <v>797</v>
      </c>
      <c r="G309" s="242">
        <v>8.1137651821862347E-2</v>
      </c>
      <c r="H309" s="245">
        <v>98.844951019994824</v>
      </c>
    </row>
    <row r="310" spans="1:8">
      <c r="A310" s="86" t="str">
        <v>CDS_TRANS</v>
      </c>
      <c r="B310" s="239">
        <v>309</v>
      </c>
      <c r="C310" s="86" t="s">
        <v>788</v>
      </c>
      <c r="D310" s="241">
        <f>COUNTIF($C$1:$C310,C310)</f>
        <v>6</v>
      </c>
      <c r="E310" s="241" t="str">
        <f t="shared" si="24"/>
        <v>Credit Cards6</v>
      </c>
      <c r="F310" s="86" t="s">
        <v>799</v>
      </c>
      <c r="G310" s="242">
        <v>0.30555465587044534</v>
      </c>
      <c r="H310" s="245">
        <v>77.824037186475763</v>
      </c>
    </row>
    <row r="311" spans="1:8">
      <c r="A311" s="86" t="str">
        <v>ca_have</v>
      </c>
      <c r="B311" s="239">
        <v>310</v>
      </c>
      <c r="C311" s="86" t="s">
        <v>801</v>
      </c>
      <c r="D311" s="241">
        <f>COUNTIF($C$1:$C311,C311)</f>
        <v>1</v>
      </c>
      <c r="E311" s="241" t="str">
        <f t="shared" si="24"/>
        <v>Current account, Savings and Investments1</v>
      </c>
      <c r="F311" s="86" t="s">
        <v>802</v>
      </c>
      <c r="G311" s="242">
        <v>0.90563157894736823</v>
      </c>
      <c r="H311" s="245">
        <v>100.44939286999954</v>
      </c>
    </row>
    <row r="312" spans="1:8">
      <c r="A312" s="86" t="str">
        <v>sv_have</v>
      </c>
      <c r="B312" s="239">
        <v>311</v>
      </c>
      <c r="C312" s="86" t="s">
        <v>801</v>
      </c>
      <c r="D312" s="241">
        <f>COUNTIF($C$1:$C312,C312)</f>
        <v>2</v>
      </c>
      <c r="E312" s="241" t="str">
        <f t="shared" si="24"/>
        <v>Current account, Savings and Investments2</v>
      </c>
      <c r="F312" s="86" t="s">
        <v>804</v>
      </c>
      <c r="G312" s="242">
        <v>0.52264777327935219</v>
      </c>
      <c r="H312" s="245">
        <v>89.515679180717328</v>
      </c>
    </row>
    <row r="313" spans="1:8">
      <c r="A313" s="86" t="str">
        <v>unreg_have</v>
      </c>
      <c r="B313" s="239">
        <v>312</v>
      </c>
      <c r="C313" s="86" t="s">
        <v>801</v>
      </c>
      <c r="D313" s="241">
        <f>COUNTIF($C$1:$C313,C313)</f>
        <v>3</v>
      </c>
      <c r="E313" s="241" t="str">
        <f t="shared" si="24"/>
        <v>Current account, Savings and Investments3</v>
      </c>
      <c r="F313" s="86" t="s">
        <v>806</v>
      </c>
      <c r="G313" s="242">
        <v>0.83812145748987865</v>
      </c>
      <c r="H313" s="245">
        <v>97.794196255001822</v>
      </c>
    </row>
    <row r="314" spans="1:8">
      <c r="A314" s="86" t="str">
        <v>reg_have</v>
      </c>
      <c r="B314" s="239">
        <v>313</v>
      </c>
      <c r="C314" s="86" t="s">
        <v>801</v>
      </c>
      <c r="D314" s="241">
        <f>COUNTIF($C$1:$C314,C314)</f>
        <v>4</v>
      </c>
      <c r="E314" s="241" t="str">
        <f t="shared" si="24"/>
        <v>Current account, Savings and Investments4</v>
      </c>
      <c r="F314" s="86" t="s">
        <v>808</v>
      </c>
      <c r="G314" s="242">
        <v>0.59868825910931167</v>
      </c>
      <c r="H314" s="245">
        <v>96.037843639684468</v>
      </c>
    </row>
    <row r="315" spans="1:8">
      <c r="A315" s="86" t="str">
        <v>SAV_INSTANT</v>
      </c>
      <c r="B315" s="239">
        <v>314</v>
      </c>
      <c r="C315" s="86" t="s">
        <v>801</v>
      </c>
      <c r="D315" s="241">
        <f>COUNTIF($C$1:$C315,C315)</f>
        <v>5</v>
      </c>
      <c r="E315" s="241" t="str">
        <f t="shared" si="24"/>
        <v>Current account, Savings and Investments5</v>
      </c>
      <c r="F315" s="86" t="s">
        <v>810</v>
      </c>
      <c r="G315" s="242">
        <v>0.39608502024291498</v>
      </c>
      <c r="H315" s="245">
        <v>90.912602927309322</v>
      </c>
    </row>
    <row r="316" spans="1:8">
      <c r="A316" s="86" t="str">
        <v>SAV_CASHISA</v>
      </c>
      <c r="B316" s="239">
        <v>315</v>
      </c>
      <c r="C316" s="86" t="s">
        <v>801</v>
      </c>
      <c r="D316" s="241">
        <f>COUNTIF($C$1:$C316,C316)</f>
        <v>6</v>
      </c>
      <c r="E316" s="241" t="str">
        <f t="shared" si="24"/>
        <v>Current account, Savings and Investments6</v>
      </c>
      <c r="F316" s="86" t="s">
        <v>812</v>
      </c>
      <c r="G316" s="242">
        <v>0.25057489878542516</v>
      </c>
      <c r="H316" s="245">
        <v>90.121715608420516</v>
      </c>
    </row>
    <row r="317" spans="1:8">
      <c r="A317" s="86" t="str">
        <v>INV_SHARESISA</v>
      </c>
      <c r="B317" s="239">
        <v>316</v>
      </c>
      <c r="C317" s="86" t="s">
        <v>801</v>
      </c>
      <c r="D317" s="241">
        <f>COUNTIF($C$1:$C317,C317)</f>
        <v>7</v>
      </c>
      <c r="E317" s="241" t="str">
        <f t="shared" si="24"/>
        <v>Current account, Savings and Investments7</v>
      </c>
      <c r="F317" s="86" t="s">
        <v>814</v>
      </c>
      <c r="G317" s="242">
        <v>7.0991902834008094E-2</v>
      </c>
      <c r="H317" s="245">
        <v>65.125681858964413</v>
      </c>
    </row>
    <row r="318" spans="1:8">
      <c r="A318" s="86" t="str">
        <v>INV_UNITTRUST</v>
      </c>
      <c r="B318" s="239">
        <v>317</v>
      </c>
      <c r="C318" s="86" t="s">
        <v>801</v>
      </c>
      <c r="D318" s="241">
        <f>COUNTIF($C$1:$C318,C318)</f>
        <v>8</v>
      </c>
      <c r="E318" s="241" t="str">
        <f t="shared" si="24"/>
        <v>Current account, Savings and Investments8</v>
      </c>
      <c r="F318" s="86" t="s">
        <v>816</v>
      </c>
      <c r="G318" s="242">
        <v>8.4979757085020258E-3</v>
      </c>
      <c r="H318" s="245">
        <v>58.007645539228747</v>
      </c>
    </row>
    <row r="319" spans="1:8">
      <c r="A319" s="86" t="str">
        <v>INV_SHARES</v>
      </c>
      <c r="B319" s="239">
        <v>318</v>
      </c>
      <c r="C319" s="86" t="s">
        <v>801</v>
      </c>
      <c r="D319" s="241">
        <f>COUNTIF($C$1:$C319,C319)</f>
        <v>9</v>
      </c>
      <c r="E319" s="241" t="str">
        <f t="shared" si="24"/>
        <v>Current account, Savings and Investments9</v>
      </c>
      <c r="F319" s="86" t="s">
        <v>818</v>
      </c>
      <c r="G319" s="242">
        <v>6.215384615384615E-2</v>
      </c>
      <c r="H319" s="245">
        <v>61.419162685524086</v>
      </c>
    </row>
    <row r="320" spans="1:8">
      <c r="A320" s="86" t="str">
        <v>INV_BONDS</v>
      </c>
      <c r="B320" s="239">
        <v>319</v>
      </c>
      <c r="C320" s="86" t="s">
        <v>801</v>
      </c>
      <c r="D320" s="241">
        <f>COUNTIF($C$1:$C320,C320)</f>
        <v>10</v>
      </c>
      <c r="E320" s="241" t="str">
        <f t="shared" si="24"/>
        <v>Current account, Savings and Investments10</v>
      </c>
      <c r="F320" s="86" t="s">
        <v>820</v>
      </c>
      <c r="G320" s="242">
        <v>1.9526315789473687E-2</v>
      </c>
      <c r="H320" s="245">
        <v>71.143595854394619</v>
      </c>
    </row>
    <row r="321" spans="1:8">
      <c r="A321" s="86" t="str">
        <v>SAV_NATSAV</v>
      </c>
      <c r="B321" s="239">
        <v>320</v>
      </c>
      <c r="C321" s="86" t="s">
        <v>801</v>
      </c>
      <c r="D321" s="241">
        <f>COUNTIF($C$1:$C321,C321)</f>
        <v>11</v>
      </c>
      <c r="E321" s="241" t="str">
        <f t="shared" si="24"/>
        <v>Current account, Savings and Investments11</v>
      </c>
      <c r="F321" s="86" t="s">
        <v>822</v>
      </c>
      <c r="G321" s="242">
        <v>0.14642105263157895</v>
      </c>
      <c r="H321" s="245">
        <v>74.479530926741432</v>
      </c>
    </row>
    <row r="322" spans="1:8">
      <c r="A322" s="86" t="str">
        <v>INV_ANY</v>
      </c>
      <c r="B322" s="239">
        <v>321</v>
      </c>
      <c r="C322" s="86" t="s">
        <v>801</v>
      </c>
      <c r="D322" s="241">
        <f>COUNTIF($C$1:$C322,C322)</f>
        <v>12</v>
      </c>
      <c r="E322" s="241" t="str">
        <f t="shared" si="24"/>
        <v>Current account, Savings and Investments12</v>
      </c>
      <c r="F322" s="86" t="s">
        <v>824</v>
      </c>
      <c r="G322" s="242">
        <v>0.14849797570850201</v>
      </c>
      <c r="H322" s="245">
        <v>68.226796848355676</v>
      </c>
    </row>
    <row r="323" spans="1:8">
      <c r="A323" s="86" t="str">
        <v>INV_VAL6</v>
      </c>
      <c r="B323" s="239">
        <v>322</v>
      </c>
      <c r="C323" s="86" t="s">
        <v>801</v>
      </c>
      <c r="D323" s="241">
        <f>COUNTIF($C$1:$C323,C323)</f>
        <v>13</v>
      </c>
      <c r="E323" s="241" t="str">
        <f t="shared" ref="E323:E386" si="25">C323&amp;D323</f>
        <v>Current account, Savings and Investments13</v>
      </c>
      <c r="F323" s="86" t="s">
        <v>826</v>
      </c>
      <c r="G323" s="242">
        <v>3.8279352226720645E-2</v>
      </c>
      <c r="H323" s="245">
        <v>56.188382060883292</v>
      </c>
    </row>
    <row r="324" spans="1:8">
      <c r="A324" s="86" t="str">
        <v>SAV_VALA</v>
      </c>
      <c r="B324" s="239">
        <v>323</v>
      </c>
      <c r="C324" s="86" t="s">
        <v>801</v>
      </c>
      <c r="D324" s="241">
        <f>COUNTIF($C$1:$C324,C324)</f>
        <v>14</v>
      </c>
      <c r="E324" s="241" t="str">
        <f t="shared" si="25"/>
        <v>Current account, Savings and Investments14</v>
      </c>
      <c r="F324" s="86" t="s">
        <v>828</v>
      </c>
      <c r="G324" s="242">
        <v>0.13971659919028337</v>
      </c>
      <c r="H324" s="245">
        <v>106.77126519267395</v>
      </c>
    </row>
    <row r="325" spans="1:8">
      <c r="A325" s="86" t="str">
        <v>SAV_VAL3</v>
      </c>
      <c r="B325" s="239">
        <v>324</v>
      </c>
      <c r="C325" s="86" t="s">
        <v>801</v>
      </c>
      <c r="D325" s="241">
        <f>COUNTIF($C$1:$C325,C325)</f>
        <v>15</v>
      </c>
      <c r="E325" s="241" t="str">
        <f t="shared" si="25"/>
        <v>Current account, Savings and Investments15</v>
      </c>
      <c r="F325" s="86" t="s">
        <v>830</v>
      </c>
      <c r="G325" s="242">
        <v>0.10691497975708503</v>
      </c>
      <c r="H325" s="245">
        <v>101.3044721587375</v>
      </c>
    </row>
    <row r="326" spans="1:8">
      <c r="A326" s="86" t="str">
        <v>SAV_VAL4</v>
      </c>
      <c r="B326" s="239">
        <v>325</v>
      </c>
      <c r="C326" s="86" t="s">
        <v>801</v>
      </c>
      <c r="D326" s="241">
        <f>COUNTIF($C$1:$C326,C326)</f>
        <v>16</v>
      </c>
      <c r="E326" s="241" t="str">
        <f t="shared" si="25"/>
        <v>Current account, Savings and Investments16</v>
      </c>
      <c r="F326" s="86" t="s">
        <v>832</v>
      </c>
      <c r="G326" s="242">
        <v>0.11872469635627533</v>
      </c>
      <c r="H326" s="245">
        <v>92.5252538739296</v>
      </c>
    </row>
    <row r="327" spans="1:8">
      <c r="A327" s="86" t="str">
        <v>SAV_VALC</v>
      </c>
      <c r="B327" s="239">
        <v>326</v>
      </c>
      <c r="C327" s="86" t="s">
        <v>801</v>
      </c>
      <c r="D327" s="241">
        <f>COUNTIF($C$1:$C327,C327)</f>
        <v>17</v>
      </c>
      <c r="E327" s="241" t="str">
        <f t="shared" si="25"/>
        <v>Current account, Savings and Investments17</v>
      </c>
      <c r="F327" s="86" t="s">
        <v>834</v>
      </c>
      <c r="G327" s="242">
        <v>0.15690688259109312</v>
      </c>
      <c r="H327" s="245">
        <v>71.638412832098808</v>
      </c>
    </row>
    <row r="328" spans="1:8">
      <c r="A328" s="86" t="str">
        <v>LOA_HAS</v>
      </c>
      <c r="B328" s="239">
        <v>327</v>
      </c>
      <c r="C328" s="86" t="s">
        <v>836</v>
      </c>
      <c r="D328" s="241">
        <f>COUNTIF($C$1:$C328,C328)</f>
        <v>1</v>
      </c>
      <c r="E328" s="241" t="str">
        <f t="shared" si="25"/>
        <v>Loans1</v>
      </c>
      <c r="F328" s="86" t="s">
        <v>837</v>
      </c>
      <c r="G328" s="242">
        <v>0.11708502024291501</v>
      </c>
      <c r="H328" s="245">
        <v>93.917693178947943</v>
      </c>
    </row>
    <row r="329" spans="1:8">
      <c r="A329" s="86" t="str">
        <v>LOA_UNS</v>
      </c>
      <c r="B329" s="239">
        <v>328</v>
      </c>
      <c r="C329" s="86" t="s">
        <v>836</v>
      </c>
      <c r="D329" s="241">
        <f>COUNTIF($C$1:$C329,C329)</f>
        <v>2</v>
      </c>
      <c r="E329" s="241" t="str">
        <f t="shared" si="25"/>
        <v>Loans2</v>
      </c>
      <c r="F329" s="86" t="s">
        <v>839</v>
      </c>
      <c r="G329" s="242">
        <v>6.6781376518218624E-2</v>
      </c>
      <c r="H329" s="245">
        <v>99.573238265616325</v>
      </c>
    </row>
    <row r="330" spans="1:8">
      <c r="A330" s="86" t="str">
        <v>LOA_2PLUS</v>
      </c>
      <c r="B330" s="239">
        <v>329</v>
      </c>
      <c r="C330" s="86" t="s">
        <v>836</v>
      </c>
      <c r="D330" s="241">
        <f>COUNTIF($C$1:$C330,C330)</f>
        <v>3</v>
      </c>
      <c r="E330" s="241" t="str">
        <f t="shared" si="25"/>
        <v>Loans3</v>
      </c>
      <c r="F330" s="86" t="s">
        <v>841</v>
      </c>
      <c r="G330" s="242">
        <v>2.3995951417004051E-2</v>
      </c>
      <c r="H330" s="245">
        <v>94.644971172020774</v>
      </c>
    </row>
    <row r="331" spans="1:8">
      <c r="A331" s="86" t="str">
        <v>UNSECGT15K</v>
      </c>
      <c r="B331" s="239">
        <v>330</v>
      </c>
      <c r="C331" s="86" t="s">
        <v>836</v>
      </c>
      <c r="D331" s="241">
        <f>COUNTIF($C$1:$C331,C331)</f>
        <v>4</v>
      </c>
      <c r="E331" s="241" t="str">
        <f t="shared" si="25"/>
        <v>Loans4</v>
      </c>
      <c r="F331" s="86" t="s">
        <v>843</v>
      </c>
      <c r="G331" s="242">
        <v>1.0121457489878543E-2</v>
      </c>
      <c r="H331" s="245">
        <v>83.96965441766632</v>
      </c>
    </row>
    <row r="332" spans="1:8">
      <c r="A332" s="86" t="str">
        <v>PHLTH</v>
      </c>
      <c r="B332" s="239">
        <v>331</v>
      </c>
      <c r="C332" s="86" t="s">
        <v>845</v>
      </c>
      <c r="D332" s="241">
        <f>COUNTIF($C$1:$C332,C332)</f>
        <v>1</v>
      </c>
      <c r="E332" s="241" t="str">
        <f t="shared" si="25"/>
        <v>Insurance and Pensions1</v>
      </c>
      <c r="F332" s="86" t="s">
        <v>846</v>
      </c>
      <c r="G332" s="242">
        <v>3.2497975708502026E-2</v>
      </c>
      <c r="H332" s="245">
        <v>74.505570932002826</v>
      </c>
    </row>
    <row r="333" spans="1:8">
      <c r="A333" s="86" t="str">
        <v>CHLTH</v>
      </c>
      <c r="B333" s="239">
        <v>332</v>
      </c>
      <c r="C333" s="86" t="s">
        <v>845</v>
      </c>
      <c r="D333" s="241">
        <f>COUNTIF($C$1:$C333,C333)</f>
        <v>2</v>
      </c>
      <c r="E333" s="241" t="str">
        <f t="shared" si="25"/>
        <v>Insurance and Pensions2</v>
      </c>
      <c r="F333" s="86" t="s">
        <v>848</v>
      </c>
      <c r="G333" s="242">
        <v>2.9777327935222669E-2</v>
      </c>
      <c r="H333" s="245">
        <v>67.588024856988682</v>
      </c>
    </row>
    <row r="334" spans="1:8">
      <c r="A334" s="86" t="str">
        <v>LIF_ASSUR</v>
      </c>
      <c r="B334" s="239">
        <v>333</v>
      </c>
      <c r="C334" s="86" t="s">
        <v>845</v>
      </c>
      <c r="D334" s="241">
        <f>COUNTIF($C$1:$C334,C334)</f>
        <v>3</v>
      </c>
      <c r="E334" s="241" t="str">
        <f t="shared" si="25"/>
        <v>Insurance and Pensions3</v>
      </c>
      <c r="F334" s="86" t="s">
        <v>850</v>
      </c>
      <c r="G334" s="242">
        <v>0.33628744939271255</v>
      </c>
      <c r="H334" s="245">
        <v>98.19491182933443</v>
      </c>
    </row>
    <row r="335" spans="1:8">
      <c r="A335" s="86" t="str">
        <v>LIF_PROTECT</v>
      </c>
      <c r="B335" s="239">
        <v>334</v>
      </c>
      <c r="C335" s="86" t="s">
        <v>845</v>
      </c>
      <c r="D335" s="241">
        <f>COUNTIF($C$1:$C335,C335)</f>
        <v>4</v>
      </c>
      <c r="E335" s="241" t="str">
        <f t="shared" si="25"/>
        <v>Insurance and Pensions4</v>
      </c>
      <c r="F335" s="86" t="s">
        <v>852</v>
      </c>
      <c r="G335" s="242">
        <v>0.24191902834008097</v>
      </c>
      <c r="H335" s="245">
        <v>100.8435511904453</v>
      </c>
    </row>
    <row r="336" spans="1:8">
      <c r="A336" s="86" t="str">
        <v>PEN_CO</v>
      </c>
      <c r="B336" s="239">
        <v>335</v>
      </c>
      <c r="C336" s="86" t="s">
        <v>845</v>
      </c>
      <c r="D336" s="241">
        <f>COUNTIF($C$1:$C336,C336)</f>
        <v>5</v>
      </c>
      <c r="E336" s="241" t="str">
        <f t="shared" si="25"/>
        <v>Insurance and Pensions5</v>
      </c>
      <c r="F336" s="86" t="s">
        <v>854</v>
      </c>
      <c r="G336" s="242">
        <v>0.34264372469635629</v>
      </c>
      <c r="H336" s="245">
        <v>100.49361999044793</v>
      </c>
    </row>
    <row r="337" spans="1:8">
      <c r="A337" s="86" t="str">
        <v>PEN_PERS</v>
      </c>
      <c r="B337" s="239">
        <v>336</v>
      </c>
      <c r="C337" s="86" t="s">
        <v>845</v>
      </c>
      <c r="D337" s="241">
        <f>COUNTIF($C$1:$C337,C337)</f>
        <v>6</v>
      </c>
      <c r="E337" s="241" t="str">
        <f t="shared" si="25"/>
        <v>Insurance and Pensions6</v>
      </c>
      <c r="F337" s="86" t="s">
        <v>856</v>
      </c>
      <c r="G337" s="242">
        <v>5.3157894736842105E-2</v>
      </c>
      <c r="H337" s="245">
        <v>85.296118784512871</v>
      </c>
    </row>
    <row r="338" spans="1:8">
      <c r="A338" s="86" t="str">
        <v>PEN_OTHER</v>
      </c>
      <c r="B338" s="239">
        <v>337</v>
      </c>
      <c r="C338" s="86" t="s">
        <v>845</v>
      </c>
      <c r="D338" s="241">
        <f>COUNTIF($C$1:$C338,C338)</f>
        <v>7</v>
      </c>
      <c r="E338" s="241" t="str">
        <f t="shared" si="25"/>
        <v>Insurance and Pensions7</v>
      </c>
      <c r="F338" s="86" t="s">
        <v>858</v>
      </c>
      <c r="G338" s="242">
        <v>0.15832793522267205</v>
      </c>
      <c r="H338" s="245">
        <v>84.310865386862474</v>
      </c>
    </row>
    <row r="339" spans="1:8">
      <c r="A339" s="86" t="str">
        <v>banktool</v>
      </c>
      <c r="B339" s="239">
        <v>338</v>
      </c>
      <c r="C339" s="86" t="s">
        <v>860</v>
      </c>
      <c r="D339" s="241">
        <f>COUNTIF($C$1:$C339,C339)</f>
        <v>1</v>
      </c>
      <c r="E339" s="241" t="str">
        <f t="shared" si="25"/>
        <v>FinTech1</v>
      </c>
      <c r="F339" s="86" t="s">
        <v>861</v>
      </c>
      <c r="G339" s="242">
        <v>4.8680161943319838E-2</v>
      </c>
      <c r="H339" s="245">
        <v>88.004304859768922</v>
      </c>
    </row>
    <row r="340" spans="1:8">
      <c r="A340" s="86" t="str">
        <v>mmgttool</v>
      </c>
      <c r="B340" s="239">
        <v>339</v>
      </c>
      <c r="C340" s="86" t="s">
        <v>860</v>
      </c>
      <c r="D340" s="241">
        <f>COUNTIF($C$1:$C340,C340)</f>
        <v>2</v>
      </c>
      <c r="E340" s="241" t="str">
        <f t="shared" si="25"/>
        <v>FinTech2</v>
      </c>
      <c r="F340" s="86" t="s">
        <v>863</v>
      </c>
      <c r="G340" s="242">
        <v>4.300809716599191E-2</v>
      </c>
      <c r="H340" s="245">
        <v>92.11471271470684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0.39943319838056685</v>
      </c>
      <c r="H341" s="245">
        <v>103.43929780762926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0.37251012145748985</v>
      </c>
      <c r="H342" s="245">
        <v>95.916276221945395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0.11957085020242918</v>
      </c>
      <c r="H343" s="245">
        <v>100.99210691309885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5.3214574898785422E-2</v>
      </c>
      <c r="H344" s="245">
        <v>105.05844579540924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5.5032388663967612E-2</v>
      </c>
      <c r="H345" s="245">
        <v>97.474490700686758</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0.15112955465587044</v>
      </c>
      <c r="H346" s="245">
        <v>106.42075650801655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0.37168016194331993</v>
      </c>
      <c r="H347" s="245">
        <v>96.111279489364193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0.20190283400809717</v>
      </c>
      <c r="H348" s="245">
        <v>95.971784363114239</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9.5870445344129571E-2</v>
      </c>
      <c r="H349" s="245">
        <v>115.932455052536</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0.1793117408906883</v>
      </c>
      <c r="H350" s="245">
        <v>100.76006677697968</v>
      </c>
    </row>
    <row r="351" spans="1:8">
      <c r="A351" s="86" t="str">
        <v>reg_fac</v>
      </c>
      <c r="B351" s="239">
        <v>350</v>
      </c>
      <c r="C351" s="86" t="s">
        <v>883</v>
      </c>
      <c r="D351" s="241">
        <f>COUNTIF($C$1:$C351,C351)</f>
        <v>1</v>
      </c>
      <c r="E351" s="241" t="str">
        <f t="shared" si="25"/>
        <v>Arrange mortgage (% of all people with a mortgage)1</v>
      </c>
      <c r="F351" s="86" t="s">
        <v>867</v>
      </c>
      <c r="G351" s="242">
        <v>0.64767611336032371</v>
      </c>
      <c r="H351" s="245">
        <v>106.17770804524373</v>
      </c>
    </row>
    <row r="352" spans="1:8">
      <c r="A352" s="86" t="str">
        <v>reg_net</v>
      </c>
      <c r="B352" s="239">
        <v>351</v>
      </c>
      <c r="C352" s="86" t="s">
        <v>883</v>
      </c>
      <c r="D352" s="241">
        <f>COUNTIF($C$1:$C352,C352)</f>
        <v>2</v>
      </c>
      <c r="E352" s="241" t="str">
        <f t="shared" si="25"/>
        <v>Arrange mortgage (% of all people with a mortgage)2</v>
      </c>
      <c r="F352" s="86" t="s">
        <v>869</v>
      </c>
      <c r="G352" s="242">
        <v>9.0190283400809715E-2</v>
      </c>
      <c r="H352" s="245">
        <v>87.435761613263622</v>
      </c>
    </row>
    <row r="353" spans="1:8">
      <c r="A353" s="86" t="str">
        <v>reg_pho</v>
      </c>
      <c r="B353" s="239">
        <v>352</v>
      </c>
      <c r="C353" s="86" t="s">
        <v>883</v>
      </c>
      <c r="D353" s="241">
        <f>COUNTIF($C$1:$C353,C353)</f>
        <v>3</v>
      </c>
      <c r="E353" s="241" t="str">
        <f t="shared" si="25"/>
        <v>Arrange mortgage (% of all people with a mortgage)3</v>
      </c>
      <c r="F353" s="86" t="s">
        <v>871</v>
      </c>
      <c r="G353" s="242">
        <v>0.16451821862348176</v>
      </c>
      <c r="H353" s="245">
        <v>87.23946784517436</v>
      </c>
    </row>
    <row r="354" spans="1:8">
      <c r="A354" s="86" t="str">
        <v>reg_pst</v>
      </c>
      <c r="B354" s="239">
        <v>353</v>
      </c>
      <c r="C354" s="86" t="s">
        <v>883</v>
      </c>
      <c r="D354" s="241">
        <f>COUNTIF($C$1:$C354,C354)</f>
        <v>4</v>
      </c>
      <c r="E354" s="241" t="str">
        <f t="shared" si="25"/>
        <v>Arrange mortgage (% of all people with a mortgage)4</v>
      </c>
      <c r="F354" s="86" t="s">
        <v>873</v>
      </c>
      <c r="G354" s="242">
        <v>6.0854251012145762E-2</v>
      </c>
      <c r="H354" s="245">
        <v>102.82833792660169</v>
      </c>
    </row>
    <row r="355" spans="1:8">
      <c r="A355" s="86" t="str">
        <v>reg_pcs</v>
      </c>
      <c r="B355" s="239">
        <v>354</v>
      </c>
      <c r="C355" s="86" t="s">
        <v>883</v>
      </c>
      <c r="D355" s="241">
        <f>COUNTIF($C$1:$C355,C355)</f>
        <v>5</v>
      </c>
      <c r="E355" s="241" t="str">
        <f t="shared" si="25"/>
        <v>Arrange mortgage (% of all people with a mortgage)5</v>
      </c>
      <c r="F355" s="86" t="s">
        <v>875</v>
      </c>
      <c r="G355" s="242">
        <v>9.3117408906882599E-3</v>
      </c>
      <c r="H355" s="245">
        <v>99.111202005967485</v>
      </c>
    </row>
    <row r="356" spans="1:8">
      <c r="A356" s="86" t="str">
        <v>reg_ifa</v>
      </c>
      <c r="B356" s="239">
        <v>355</v>
      </c>
      <c r="C356" s="86" t="s">
        <v>883</v>
      </c>
      <c r="D356" s="241">
        <f>COUNTIF($C$1:$C356,C356)</f>
        <v>6</v>
      </c>
      <c r="E356" s="241" t="str">
        <f t="shared" si="25"/>
        <v>Arrange mortgage (% of all people with a mortgage)6</v>
      </c>
      <c r="F356" s="86" t="s">
        <v>889</v>
      </c>
      <c r="G356" s="242">
        <v>2.7578947368421054E-2</v>
      </c>
      <c r="H356" s="245">
        <v>92.512125632698144</v>
      </c>
    </row>
    <row r="357" spans="1:8">
      <c r="A357" s="86" t="str">
        <v>manca_branch</v>
      </c>
      <c r="B357" s="239">
        <v>356</v>
      </c>
      <c r="C357" s="86" t="s">
        <v>891</v>
      </c>
      <c r="D357" s="241">
        <f>COUNTIF($C$1:$C357,C357)</f>
        <v>1</v>
      </c>
      <c r="E357" s="241" t="str">
        <f t="shared" si="25"/>
        <v>Manage current account1</v>
      </c>
      <c r="F357" s="86" t="s">
        <v>892</v>
      </c>
      <c r="G357" s="242">
        <v>0.59042510121457503</v>
      </c>
      <c r="H357" s="245">
        <v>103.24920836173068</v>
      </c>
    </row>
    <row r="358" spans="1:8">
      <c r="A358" s="86" t="str">
        <v>manca_net</v>
      </c>
      <c r="B358" s="239">
        <v>357</v>
      </c>
      <c r="C358" s="86" t="s">
        <v>891</v>
      </c>
      <c r="D358" s="241">
        <f>COUNTIF($C$1:$C358,C358)</f>
        <v>2</v>
      </c>
      <c r="E358" s="241" t="str">
        <f t="shared" si="25"/>
        <v>Manage current account2</v>
      </c>
      <c r="F358" s="86" t="s">
        <v>869</v>
      </c>
      <c r="G358" s="242">
        <v>0.5399271255060728</v>
      </c>
      <c r="H358" s="245">
        <v>90.961126256858137</v>
      </c>
    </row>
    <row r="359" spans="1:8">
      <c r="A359" s="86" t="str">
        <v>manca_mobnet</v>
      </c>
      <c r="B359" s="239">
        <v>358</v>
      </c>
      <c r="C359" s="86" t="s">
        <v>891</v>
      </c>
      <c r="D359" s="241">
        <f>COUNTIF($C$1:$C359,C359)</f>
        <v>3</v>
      </c>
      <c r="E359" s="241" t="str">
        <f t="shared" si="25"/>
        <v>Manage current account3</v>
      </c>
      <c r="F359" s="86" t="s">
        <v>895</v>
      </c>
      <c r="G359" s="242">
        <v>0.35942510121457494</v>
      </c>
      <c r="H359" s="245">
        <v>95.017852971917833</v>
      </c>
    </row>
    <row r="360" spans="1:8">
      <c r="A360" s="86" t="str">
        <v>manca_fixnet</v>
      </c>
      <c r="B360" s="239">
        <v>359</v>
      </c>
      <c r="C360" s="86" t="s">
        <v>891</v>
      </c>
      <c r="D360" s="241">
        <f>COUNTIF($C$1:$C360,C360)</f>
        <v>4</v>
      </c>
      <c r="E360" s="241" t="str">
        <f t="shared" si="25"/>
        <v>Manage current account4</v>
      </c>
      <c r="F360" s="86" t="s">
        <v>897</v>
      </c>
      <c r="G360" s="242">
        <v>0.34200000000000008</v>
      </c>
      <c r="H360" s="245">
        <v>83.894976672054128</v>
      </c>
    </row>
    <row r="361" spans="1:8">
      <c r="A361" s="86" t="str">
        <v>manca_pho</v>
      </c>
      <c r="B361" s="239">
        <v>360</v>
      </c>
      <c r="C361" s="86" t="s">
        <v>891</v>
      </c>
      <c r="D361" s="241">
        <f>COUNTIF($C$1:$C361,C361)</f>
        <v>5</v>
      </c>
      <c r="E361" s="241" t="str">
        <f t="shared" si="25"/>
        <v>Manage current account5</v>
      </c>
      <c r="F361" s="86" t="s">
        <v>871</v>
      </c>
      <c r="G361" s="242">
        <v>6.1748987854251022E-2</v>
      </c>
      <c r="H361" s="245">
        <v>88.288840159897362</v>
      </c>
    </row>
    <row r="362" spans="1:8">
      <c r="A362" s="86" t="str">
        <v>manca_pst</v>
      </c>
      <c r="B362" s="239">
        <v>361</v>
      </c>
      <c r="C362" s="86" t="s">
        <v>891</v>
      </c>
      <c r="D362" s="241">
        <f>COUNTIF($C$1:$C362,C362)</f>
        <v>6</v>
      </c>
      <c r="E362" s="241" t="str">
        <f t="shared" si="25"/>
        <v>Manage current account6</v>
      </c>
      <c r="F362" s="86" t="s">
        <v>873</v>
      </c>
      <c r="G362" s="242">
        <v>0.26987854251012144</v>
      </c>
      <c r="H362" s="245">
        <v>106.84945623803132</v>
      </c>
    </row>
    <row r="363" spans="1:8">
      <c r="A363" s="86" t="str">
        <v>mansv_branch</v>
      </c>
      <c r="B363" s="239">
        <v>362</v>
      </c>
      <c r="C363" s="86" t="s">
        <v>901</v>
      </c>
      <c r="D363" s="241">
        <f>COUNTIF($C$1:$C363,C363)</f>
        <v>1</v>
      </c>
      <c r="E363" s="241" t="str">
        <f t="shared" si="25"/>
        <v>Manage savings account1</v>
      </c>
      <c r="F363" s="86" t="s">
        <v>892</v>
      </c>
      <c r="G363" s="242">
        <v>0.18150607287449391</v>
      </c>
      <c r="H363" s="245">
        <v>101.02541948409088</v>
      </c>
    </row>
    <row r="364" spans="1:8">
      <c r="A364" s="86" t="str">
        <v>mansv_net</v>
      </c>
      <c r="B364" s="239">
        <v>363</v>
      </c>
      <c r="C364" s="86" t="s">
        <v>901</v>
      </c>
      <c r="D364" s="241">
        <f>COUNTIF($C$1:$C364,C364)</f>
        <v>2</v>
      </c>
      <c r="E364" s="241" t="str">
        <f t="shared" si="25"/>
        <v>Manage savings account2</v>
      </c>
      <c r="F364" s="86" t="s">
        <v>869</v>
      </c>
      <c r="G364" s="242">
        <v>0.2953522267206477</v>
      </c>
      <c r="H364" s="245">
        <v>83.863305005732911</v>
      </c>
    </row>
    <row r="365" spans="1:8">
      <c r="A365" s="86" t="str">
        <v>mansv_mobnet</v>
      </c>
      <c r="B365" s="239">
        <v>364</v>
      </c>
      <c r="C365" s="86" t="s">
        <v>901</v>
      </c>
      <c r="D365" s="241">
        <f>COUNTIF($C$1:$C365,C365)</f>
        <v>3</v>
      </c>
      <c r="E365" s="241" t="str">
        <f t="shared" si="25"/>
        <v>Manage savings account3</v>
      </c>
      <c r="F365" s="86" t="s">
        <v>895</v>
      </c>
      <c r="G365" s="242">
        <v>0.17144534412955464</v>
      </c>
      <c r="H365" s="245">
        <v>88.324982098223387</v>
      </c>
    </row>
    <row r="366" spans="1:8">
      <c r="A366" s="86" t="str">
        <v>mansv_fixnet</v>
      </c>
      <c r="B366" s="239">
        <v>365</v>
      </c>
      <c r="C366" s="86" t="s">
        <v>901</v>
      </c>
      <c r="D366" s="241">
        <f>COUNTIF($C$1:$C366,C366)</f>
        <v>4</v>
      </c>
      <c r="E366" s="241" t="str">
        <f t="shared" si="25"/>
        <v>Manage savings account4</v>
      </c>
      <c r="F366" s="86" t="s">
        <v>897</v>
      </c>
      <c r="G366" s="242">
        <v>0.17004453441295547</v>
      </c>
      <c r="H366" s="245">
        <v>78.709743831229176</v>
      </c>
    </row>
    <row r="367" spans="1:8">
      <c r="A367" s="86" t="str">
        <v>mansv_pho</v>
      </c>
      <c r="B367" s="239">
        <v>366</v>
      </c>
      <c r="C367" s="86" t="s">
        <v>901</v>
      </c>
      <c r="D367" s="241">
        <f>COUNTIF($C$1:$C367,C367)</f>
        <v>5</v>
      </c>
      <c r="E367" s="241" t="str">
        <f t="shared" si="25"/>
        <v>Manage savings account5</v>
      </c>
      <c r="F367" s="86" t="s">
        <v>871</v>
      </c>
      <c r="G367" s="242">
        <v>7.6801619433198381E-2</v>
      </c>
      <c r="H367" s="245">
        <v>95.032756163253424</v>
      </c>
    </row>
    <row r="368" spans="1:8">
      <c r="A368" s="86" t="str">
        <v>mansv_pst</v>
      </c>
      <c r="B368" s="239">
        <v>367</v>
      </c>
      <c r="C368" s="86" t="s">
        <v>901</v>
      </c>
      <c r="D368" s="241">
        <f>COUNTIF($C$1:$C368,C368)</f>
        <v>6</v>
      </c>
      <c r="E368" s="241" t="str">
        <f t="shared" si="25"/>
        <v>Manage savings account6</v>
      </c>
      <c r="F368" s="86" t="s">
        <v>873</v>
      </c>
      <c r="G368" s="242">
        <v>0.10099595141700406</v>
      </c>
      <c r="H368" s="245">
        <v>93.929897712314343</v>
      </c>
    </row>
    <row r="369" spans="1:8">
      <c r="A369" s="86" t="str">
        <v>actmanca_branch</v>
      </c>
      <c r="B369" s="239">
        <v>368</v>
      </c>
      <c r="C369" s="86" t="s">
        <v>908</v>
      </c>
      <c r="D369" s="241">
        <f>COUNTIF($C$1:$C369,C369)</f>
        <v>1</v>
      </c>
      <c r="E369" s="241" t="str">
        <f t="shared" si="25"/>
        <v>Actively manage current account1</v>
      </c>
      <c r="F369" s="86" t="s">
        <v>892</v>
      </c>
      <c r="G369" s="242">
        <v>3.5971659919028343E-2</v>
      </c>
      <c r="H369" s="245">
        <v>108.66088381684389</v>
      </c>
    </row>
    <row r="370" spans="1:8">
      <c r="A370" s="86" t="str">
        <v>actmanca_net</v>
      </c>
      <c r="B370" s="239">
        <v>369</v>
      </c>
      <c r="C370" s="86" t="s">
        <v>908</v>
      </c>
      <c r="D370" s="241">
        <f>COUNTIF($C$1:$C370,C370)</f>
        <v>2</v>
      </c>
      <c r="E370" s="241" t="str">
        <f t="shared" si="25"/>
        <v>Actively manage current account2</v>
      </c>
      <c r="F370" s="86" t="s">
        <v>869</v>
      </c>
      <c r="G370" s="242">
        <v>0.3423684210526316</v>
      </c>
      <c r="H370" s="245">
        <v>91.044184086067375</v>
      </c>
    </row>
    <row r="371" spans="1:8">
      <c r="A371" s="86" t="str">
        <v>actmanca_mobnet</v>
      </c>
      <c r="B371" s="239">
        <v>370</v>
      </c>
      <c r="C371" s="86" t="s">
        <v>908</v>
      </c>
      <c r="D371" s="241">
        <f>COUNTIF($C$1:$C371,C371)</f>
        <v>3</v>
      </c>
      <c r="E371" s="241" t="str">
        <f t="shared" si="25"/>
        <v>Actively manage current account3</v>
      </c>
      <c r="F371" s="86" t="s">
        <v>895</v>
      </c>
      <c r="G371" s="242">
        <v>0.23652226720647773</v>
      </c>
      <c r="H371" s="245">
        <v>95.654258782236667</v>
      </c>
    </row>
    <row r="372" spans="1:8">
      <c r="A372" s="86" t="str">
        <v>actmanca_fixnet</v>
      </c>
      <c r="B372" s="239">
        <v>371</v>
      </c>
      <c r="C372" s="86" t="s">
        <v>908</v>
      </c>
      <c r="D372" s="241">
        <f>COUNTIF($C$1:$C372,C372)</f>
        <v>4</v>
      </c>
      <c r="E372" s="241" t="str">
        <f t="shared" si="25"/>
        <v>Actively manage current account4</v>
      </c>
      <c r="F372" s="86" t="s">
        <v>897</v>
      </c>
      <c r="G372" s="242">
        <v>0.13622672064777328</v>
      </c>
      <c r="H372" s="245">
        <v>83.881601063013363</v>
      </c>
    </row>
    <row r="373" spans="1:8">
      <c r="A373" s="86" t="str">
        <v>actmanca_pho</v>
      </c>
      <c r="B373" s="239">
        <v>372</v>
      </c>
      <c r="C373" s="86" t="s">
        <v>908</v>
      </c>
      <c r="D373" s="241">
        <f>COUNTIF($C$1:$C373,C373)</f>
        <v>5</v>
      </c>
      <c r="E373" s="241" t="str">
        <f t="shared" si="25"/>
        <v>Actively manage current account5</v>
      </c>
      <c r="F373" s="86" t="s">
        <v>871</v>
      </c>
      <c r="G373" s="242">
        <v>1.1336032388663967E-2</v>
      </c>
      <c r="H373" s="245">
        <v>93.8499604346799</v>
      </c>
    </row>
    <row r="374" spans="1:8">
      <c r="A374" s="86" t="str">
        <v>P600T</v>
      </c>
      <c r="B374" s="239">
        <v>373</v>
      </c>
      <c r="C374" s="86" t="s">
        <v>914</v>
      </c>
      <c r="D374" s="241">
        <f>COUNTIF($C$1:$C374,C374)</f>
        <v>1</v>
      </c>
      <c r="E374" s="241" t="str">
        <f t="shared" si="25"/>
        <v>Expenditure per adult per week1</v>
      </c>
      <c r="F374" s="86" t="s">
        <v>915</v>
      </c>
      <c r="G374" s="242">
        <v>3.9571538461538451</v>
      </c>
      <c r="H374" s="245">
        <v>79.241126397654554</v>
      </c>
    </row>
    <row r="375" spans="1:8">
      <c r="A375" s="86" t="str">
        <v>P601T</v>
      </c>
      <c r="B375" s="239">
        <v>374</v>
      </c>
      <c r="C375" s="86" t="s">
        <v>914</v>
      </c>
      <c r="D375" s="241">
        <f>COUNTIF($C$1:$C375,C375)</f>
        <v>2</v>
      </c>
      <c r="E375" s="241" t="str">
        <f t="shared" si="25"/>
        <v>Expenditure per adult per week2</v>
      </c>
      <c r="F375" s="86" t="s">
        <v>917</v>
      </c>
      <c r="G375" s="242">
        <v>0.54043724696356266</v>
      </c>
      <c r="H375" s="245">
        <v>87.859088246084553</v>
      </c>
    </row>
    <row r="376" spans="1:8">
      <c r="A376" s="86" t="str">
        <v>ALC</v>
      </c>
      <c r="B376" s="239">
        <v>375</v>
      </c>
      <c r="C376" s="86" t="s">
        <v>914</v>
      </c>
      <c r="D376" s="241">
        <f>COUNTIF($C$1:$C376,C376)</f>
        <v>3</v>
      </c>
      <c r="E376" s="241" t="str">
        <f t="shared" si="25"/>
        <v>Expenditure per adult per week3</v>
      </c>
      <c r="F376" s="86" t="s">
        <v>919</v>
      </c>
      <c r="G376" s="242">
        <v>7.0858299595141699E-2</v>
      </c>
      <c r="H376" s="245">
        <v>78.650101912086072</v>
      </c>
    </row>
    <row r="377" spans="1:8">
      <c r="A377" s="86" t="str">
        <v>TOB</v>
      </c>
      <c r="B377" s="239">
        <v>376</v>
      </c>
      <c r="C377" s="86" t="s">
        <v>914</v>
      </c>
      <c r="D377" s="241">
        <f>COUNTIF($C$1:$C377,C377)</f>
        <v>4</v>
      </c>
      <c r="E377" s="241" t="str">
        <f t="shared" si="25"/>
        <v>Expenditure per adult per week4</v>
      </c>
      <c r="F377" s="86" t="s">
        <v>921</v>
      </c>
      <c r="G377" s="242">
        <v>4.9388663967611345E-2</v>
      </c>
      <c r="H377" s="245">
        <v>135.10260161052406</v>
      </c>
    </row>
    <row r="378" spans="1:8">
      <c r="A378" s="86" t="str">
        <v>P603T</v>
      </c>
      <c r="B378" s="239">
        <v>377</v>
      </c>
      <c r="C378" s="86" t="s">
        <v>914</v>
      </c>
      <c r="D378" s="241">
        <f>COUNTIF($C$1:$C378,C378)</f>
        <v>5</v>
      </c>
      <c r="E378" s="241" t="str">
        <f t="shared" si="25"/>
        <v>Expenditure per adult per week5</v>
      </c>
      <c r="F378" s="86" t="s">
        <v>923</v>
      </c>
      <c r="G378" s="242">
        <v>0.20146963562753037</v>
      </c>
      <c r="H378" s="245">
        <v>81.10200001719015</v>
      </c>
    </row>
    <row r="379" spans="1:8">
      <c r="A379" s="86" t="str">
        <v>P604T</v>
      </c>
      <c r="B379" s="239">
        <v>378</v>
      </c>
      <c r="C379" s="86" t="s">
        <v>914</v>
      </c>
      <c r="D379" s="241">
        <f>COUNTIF($C$1:$C379,C379)</f>
        <v>6</v>
      </c>
      <c r="E379" s="241" t="str">
        <f t="shared" si="25"/>
        <v>Expenditure per adult per week6</v>
      </c>
      <c r="F379" s="86" t="s">
        <v>925</v>
      </c>
      <c r="G379" s="242">
        <v>0.64443724696356264</v>
      </c>
      <c r="H379" s="245">
        <v>91.613036989061229</v>
      </c>
    </row>
    <row r="380" spans="1:8">
      <c r="A380" s="86" t="str">
        <v>P605T</v>
      </c>
      <c r="B380" s="239">
        <v>379</v>
      </c>
      <c r="C380" s="86" t="s">
        <v>914</v>
      </c>
      <c r="D380" s="241">
        <f>COUNTIF($C$1:$C380,C380)</f>
        <v>7</v>
      </c>
      <c r="E380" s="241" t="str">
        <f t="shared" si="25"/>
        <v>Expenditure per adult per week7</v>
      </c>
      <c r="F380" s="86" t="s">
        <v>927</v>
      </c>
      <c r="G380" s="242">
        <v>0.30395951417004052</v>
      </c>
      <c r="H380" s="245">
        <v>74.072650874410996</v>
      </c>
    </row>
    <row r="381" spans="1:8">
      <c r="A381" s="86" t="str">
        <v>C61111</v>
      </c>
      <c r="B381" s="239">
        <v>380</v>
      </c>
      <c r="C381" s="86" t="s">
        <v>914</v>
      </c>
      <c r="D381" s="241">
        <f>COUNTIF($C$1:$C381,C381)</f>
        <v>8</v>
      </c>
      <c r="E381" s="241" t="str">
        <f t="shared" si="25"/>
        <v>Expenditure per adult per week8</v>
      </c>
      <c r="F381" s="86" t="s">
        <v>929</v>
      </c>
      <c r="G381" s="242">
        <v>2.1376518218623481E-3</v>
      </c>
      <c r="H381" s="245">
        <v>86.535885037662325</v>
      </c>
    </row>
    <row r="382" spans="1:8">
      <c r="A382" s="86" t="str">
        <v>C61112</v>
      </c>
      <c r="B382" s="239">
        <v>381</v>
      </c>
      <c r="C382" s="86" t="s">
        <v>914</v>
      </c>
      <c r="D382" s="241">
        <f>COUNTIF($C$1:$C382,C382)</f>
        <v>9</v>
      </c>
      <c r="E382" s="241" t="str">
        <f t="shared" si="25"/>
        <v>Expenditure per adult per week9</v>
      </c>
      <c r="F382" s="86" t="s">
        <v>931</v>
      </c>
      <c r="G382" s="242">
        <v>1.2809716599190285E-2</v>
      </c>
      <c r="H382" s="245">
        <v>80.246075745724099</v>
      </c>
    </row>
    <row r="383" spans="1:8">
      <c r="A383" s="86" t="str">
        <v>C61211</v>
      </c>
      <c r="B383" s="239">
        <v>382</v>
      </c>
      <c r="C383" s="86" t="s">
        <v>914</v>
      </c>
      <c r="D383" s="241">
        <f>COUNTIF($C$1:$C383,C383)</f>
        <v>10</v>
      </c>
      <c r="E383" s="241" t="str">
        <f t="shared" si="25"/>
        <v>Expenditure per adult per week10</v>
      </c>
      <c r="F383" s="86" t="s">
        <v>933</v>
      </c>
      <c r="G383" s="242">
        <v>1.7651821862348183E-3</v>
      </c>
      <c r="H383" s="245">
        <v>94.085673622228342</v>
      </c>
    </row>
    <row r="384" spans="1:8">
      <c r="A384" s="86" t="str">
        <v>C61311</v>
      </c>
      <c r="B384" s="239">
        <v>383</v>
      </c>
      <c r="C384" s="86" t="s">
        <v>914</v>
      </c>
      <c r="D384" s="241">
        <f>COUNTIF($C$1:$C384,C384)</f>
        <v>11</v>
      </c>
      <c r="E384" s="241" t="str">
        <f t="shared" si="25"/>
        <v>Expenditure per adult per week11</v>
      </c>
      <c r="F384" s="86" t="s">
        <v>935</v>
      </c>
      <c r="G384" s="242">
        <v>1.2797570850202429E-2</v>
      </c>
      <c r="H384" s="245">
        <v>70.941653803280857</v>
      </c>
    </row>
    <row r="385" spans="1:8">
      <c r="A385" s="86" t="str">
        <v>C61312</v>
      </c>
      <c r="B385" s="239">
        <v>384</v>
      </c>
      <c r="C385" s="86" t="s">
        <v>914</v>
      </c>
      <c r="D385" s="241">
        <f>COUNTIF($C$1:$C385,C385)</f>
        <v>12</v>
      </c>
      <c r="E385" s="241" t="str">
        <f t="shared" si="25"/>
        <v>Expenditure per adult per week12</v>
      </c>
      <c r="F385" s="86" t="s">
        <v>937</v>
      </c>
      <c r="G385" s="242">
        <v>7.2874493927125512E-5</v>
      </c>
      <c r="H385" s="245">
        <v>30.159619959567209</v>
      </c>
    </row>
    <row r="386" spans="1:8">
      <c r="A386" s="86" t="str">
        <v>C61313</v>
      </c>
      <c r="B386" s="239">
        <v>385</v>
      </c>
      <c r="C386" s="86" t="s">
        <v>914</v>
      </c>
      <c r="D386" s="241">
        <f>COUNTIF($C$1:$C386,C386)</f>
        <v>13</v>
      </c>
      <c r="E386" s="241" t="str">
        <f t="shared" si="25"/>
        <v>Expenditure per adult per week13</v>
      </c>
      <c r="F386" s="86" t="s">
        <v>939</v>
      </c>
      <c r="G386" s="242">
        <v>3.1983805668016198E-3</v>
      </c>
      <c r="H386" s="245">
        <v>70.37919396106625</v>
      </c>
    </row>
    <row r="387" spans="1:8">
      <c r="A387" s="86" t="str">
        <v>C62112</v>
      </c>
      <c r="B387" s="239">
        <v>386</v>
      </c>
      <c r="C387" s="86" t="s">
        <v>914</v>
      </c>
      <c r="D387" s="241">
        <f>COUNTIF($C$1:$C387,C387)</f>
        <v>14</v>
      </c>
      <c r="E387" s="241" t="str">
        <f t="shared" ref="E387:E450" si="26">C387&amp;D387</f>
        <v>Expenditure per adult per week14</v>
      </c>
      <c r="F387" s="86" t="s">
        <v>941</v>
      </c>
      <c r="G387" s="242">
        <v>1.1902834008097167E-3</v>
      </c>
      <c r="H387" s="245">
        <v>48.827929326642291</v>
      </c>
    </row>
    <row r="388" spans="1:8">
      <c r="A388" s="86" t="str">
        <v>C62113</v>
      </c>
      <c r="B388" s="239">
        <v>387</v>
      </c>
      <c r="C388" s="86" t="s">
        <v>914</v>
      </c>
      <c r="D388" s="241">
        <f>COUNTIF($C$1:$C388,C388)</f>
        <v>15</v>
      </c>
      <c r="E388" s="241" t="str">
        <f t="shared" si="26"/>
        <v>Expenditure per adult per week15</v>
      </c>
      <c r="F388" s="86" t="s">
        <v>943</v>
      </c>
      <c r="G388" s="242">
        <v>3.2388663967611336E-5</v>
      </c>
      <c r="H388" s="245">
        <v>16.96963947745714</v>
      </c>
    </row>
    <row r="389" spans="1:8">
      <c r="A389" s="86" t="str">
        <v>C62114</v>
      </c>
      <c r="B389" s="239">
        <v>388</v>
      </c>
      <c r="C389" s="86" t="s">
        <v>914</v>
      </c>
      <c r="D389" s="241">
        <f>COUNTIF($C$1:$C389,C389)</f>
        <v>16</v>
      </c>
      <c r="E389" s="241" t="str">
        <f t="shared" si="26"/>
        <v>Expenditure per adult per week16</v>
      </c>
      <c r="F389" s="86" t="s">
        <v>945</v>
      </c>
      <c r="G389" s="242">
        <v>6.3562753036437247E-4</v>
      </c>
      <c r="H389" s="245">
        <v>45.395205683689163</v>
      </c>
    </row>
    <row r="390" spans="1:8">
      <c r="A390" s="86" t="str">
        <v>C62211</v>
      </c>
      <c r="B390" s="239">
        <v>389</v>
      </c>
      <c r="C390" s="86" t="s">
        <v>914</v>
      </c>
      <c r="D390" s="241">
        <f>COUNTIF($C$1:$C390,C390)</f>
        <v>17</v>
      </c>
      <c r="E390" s="241" t="str">
        <f t="shared" si="26"/>
        <v>Expenditure per adult per week17</v>
      </c>
      <c r="F390" s="86" t="s">
        <v>947</v>
      </c>
      <c r="G390" s="242">
        <v>7.2712550607287457E-3</v>
      </c>
      <c r="H390" s="245">
        <v>67.949506432150457</v>
      </c>
    </row>
    <row r="391" spans="1:8">
      <c r="A391" s="86" t="str">
        <v>C62212</v>
      </c>
      <c r="B391" s="239">
        <v>390</v>
      </c>
      <c r="C391" s="86" t="s">
        <v>914</v>
      </c>
      <c r="D391" s="241">
        <f>COUNTIF($C$1:$C391,C391)</f>
        <v>18</v>
      </c>
      <c r="E391" s="241" t="str">
        <f t="shared" si="26"/>
        <v>Expenditure per adult per week18</v>
      </c>
      <c r="F391" s="86" t="s">
        <v>949</v>
      </c>
      <c r="G391" s="242">
        <v>6.9433198380566812E-3</v>
      </c>
      <c r="H391" s="245">
        <v>47.342166876421111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4.6234817813765186E-3</v>
      </c>
      <c r="H393" s="245">
        <v>61.313325726465862</v>
      </c>
    </row>
    <row r="394" spans="1:8">
      <c r="A394" s="86" t="str">
        <v>C63111</v>
      </c>
      <c r="B394" s="239">
        <v>393</v>
      </c>
      <c r="C394" s="86" t="s">
        <v>914</v>
      </c>
      <c r="D394" s="241">
        <f>COUNTIF($C$1:$C394,C394)</f>
        <v>21</v>
      </c>
      <c r="E394" s="241" t="str">
        <f t="shared" si="26"/>
        <v>Expenditure per adult per week21</v>
      </c>
      <c r="F394" s="86" t="s">
        <v>955</v>
      </c>
      <c r="G394" s="242">
        <v>2.9149797570850205E-4</v>
      </c>
      <c r="H394" s="245">
        <v>37.728345937941711</v>
      </c>
    </row>
    <row r="395" spans="1:8">
      <c r="A395" s="86" t="str">
        <v>P607T</v>
      </c>
      <c r="B395" s="239">
        <v>394</v>
      </c>
      <c r="C395" s="86" t="s">
        <v>914</v>
      </c>
      <c r="D395" s="241">
        <f>COUNTIF($C$1:$C395,C395)</f>
        <v>22</v>
      </c>
      <c r="E395" s="241" t="str">
        <f t="shared" si="26"/>
        <v>Expenditure per adult per week22</v>
      </c>
      <c r="F395" s="86" t="s">
        <v>957</v>
      </c>
      <c r="G395" s="242">
        <v>0.62384210526315775</v>
      </c>
      <c r="H395" s="245">
        <v>74.29005075577777</v>
      </c>
    </row>
    <row r="396" spans="1:8">
      <c r="A396" s="86" t="str">
        <v>P608T</v>
      </c>
      <c r="B396" s="239">
        <v>395</v>
      </c>
      <c r="C396" s="86" t="s">
        <v>914</v>
      </c>
      <c r="D396" s="241">
        <f>COUNTIF($C$1:$C396,C396)</f>
        <v>23</v>
      </c>
      <c r="E396" s="241" t="str">
        <f t="shared" si="26"/>
        <v>Expenditure per adult per week23</v>
      </c>
      <c r="F396" s="86" t="s">
        <v>959</v>
      </c>
      <c r="G396" s="242">
        <v>0.1555991902834008</v>
      </c>
      <c r="H396" s="245">
        <v>92.408940099215897</v>
      </c>
    </row>
    <row r="397" spans="1:8">
      <c r="A397" s="86" t="str">
        <v>P609T</v>
      </c>
      <c r="B397" s="239">
        <v>396</v>
      </c>
      <c r="C397" s="86" t="s">
        <v>914</v>
      </c>
      <c r="D397" s="241">
        <f>COUNTIF($C$1:$C397,C397)</f>
        <v>24</v>
      </c>
      <c r="E397" s="241" t="str">
        <f t="shared" si="26"/>
        <v>Expenditure per adult per week24</v>
      </c>
      <c r="F397" s="86" t="s">
        <v>961</v>
      </c>
      <c r="G397" s="242">
        <v>0.58333603238866394</v>
      </c>
      <c r="H397" s="245">
        <v>73.926495354926573</v>
      </c>
    </row>
    <row r="398" spans="1:8">
      <c r="A398" s="86" t="str">
        <v>P610T</v>
      </c>
      <c r="B398" s="239">
        <v>397</v>
      </c>
      <c r="C398" s="86" t="s">
        <v>914</v>
      </c>
      <c r="D398" s="241">
        <f>COUNTIF($C$1:$C398,C398)</f>
        <v>25</v>
      </c>
      <c r="E398" s="241" t="str">
        <f t="shared" si="26"/>
        <v>Expenditure per adult per week25</v>
      </c>
      <c r="F398" s="86" t="s">
        <v>963</v>
      </c>
      <c r="G398" s="242">
        <v>2.8846153846153851E-2</v>
      </c>
      <c r="H398" s="245">
        <v>36.196718218033077</v>
      </c>
    </row>
    <row r="399" spans="1:8">
      <c r="A399" s="86" t="str">
        <v>P611T</v>
      </c>
      <c r="B399" s="239">
        <v>398</v>
      </c>
      <c r="C399" s="86" t="s">
        <v>914</v>
      </c>
      <c r="D399" s="241">
        <f>COUNTIF($C$1:$C399,C399)</f>
        <v>26</v>
      </c>
      <c r="E399" s="241" t="str">
        <f t="shared" si="26"/>
        <v>Expenditure per adult per week26</v>
      </c>
      <c r="F399" s="86" t="s">
        <v>965</v>
      </c>
      <c r="G399" s="242">
        <v>0.36444129554655874</v>
      </c>
      <c r="H399" s="245">
        <v>75.418157453823667</v>
      </c>
    </row>
    <row r="400" spans="1:8">
      <c r="A400" s="86" t="str">
        <v>P612T</v>
      </c>
      <c r="B400" s="239">
        <v>399</v>
      </c>
      <c r="C400" s="86" t="s">
        <v>914</v>
      </c>
      <c r="D400" s="241">
        <f>COUNTIF($C$1:$C400,C400)</f>
        <v>27</v>
      </c>
      <c r="E400" s="241" t="str">
        <f t="shared" si="26"/>
        <v>Expenditure per adult per week27</v>
      </c>
      <c r="F400" s="86" t="s">
        <v>967</v>
      </c>
      <c r="G400" s="242">
        <v>0.33699595141700406</v>
      </c>
      <c r="H400" s="245">
        <v>75.081972685221615</v>
      </c>
    </row>
    <row r="401" spans="1:8">
      <c r="A401" s="86" t="str">
        <v>WEBSPEND</v>
      </c>
      <c r="B401" s="239">
        <v>400</v>
      </c>
      <c r="C401" s="86" t="s">
        <v>914</v>
      </c>
      <c r="D401" s="241">
        <f>COUNTIF($C$1:$C401,C401)</f>
        <v>28</v>
      </c>
      <c r="E401" s="241" t="str">
        <f t="shared" si="26"/>
        <v>Expenditure per adult per week28</v>
      </c>
      <c r="F401" s="86" t="s">
        <v>969</v>
      </c>
      <c r="G401" s="242">
        <v>0.13342105263157894</v>
      </c>
      <c r="H401" s="245">
        <v>69.072753591265581</v>
      </c>
    </row>
    <row r="402" spans="1:8">
      <c r="A402" s="86" t="str">
        <v>onlineuse12</v>
      </c>
      <c r="B402" s="239">
        <v>401</v>
      </c>
      <c r="C402" s="86" t="s">
        <v>972</v>
      </c>
      <c r="D402" s="241">
        <f>COUNTIF($C$1:$C402,C402)</f>
        <v>1</v>
      </c>
      <c r="E402" s="241" t="str">
        <f t="shared" si="26"/>
        <v>Internet Access: Overall1</v>
      </c>
      <c r="F402" s="86" t="s">
        <v>973</v>
      </c>
      <c r="G402" s="242">
        <v>0.86674493927125495</v>
      </c>
      <c r="H402" s="245">
        <v>96.020430954854746</v>
      </c>
    </row>
    <row r="403" spans="1:8">
      <c r="A403" s="86" t="str">
        <v>onlineuse5</v>
      </c>
      <c r="B403" s="239">
        <v>402</v>
      </c>
      <c r="C403" s="86" t="s">
        <v>972</v>
      </c>
      <c r="D403" s="241">
        <f>COUNTIF($C$1:$C403,C403)</f>
        <v>2</v>
      </c>
      <c r="E403" s="241" t="str">
        <f t="shared" si="26"/>
        <v>Internet Access: Overall2</v>
      </c>
      <c r="F403" s="86" t="s">
        <v>975</v>
      </c>
      <c r="G403" s="242">
        <v>0.11587854251012147</v>
      </c>
      <c r="H403" s="245">
        <v>138.4487557169013</v>
      </c>
    </row>
    <row r="404" spans="1:8">
      <c r="A404" s="86" t="str">
        <v>netfreq1</v>
      </c>
      <c r="B404" s="239">
        <v>403</v>
      </c>
      <c r="C404" s="86" t="s">
        <v>978</v>
      </c>
      <c r="D404" s="241">
        <f>COUNTIF($C$1:$C404,C404)</f>
        <v>1</v>
      </c>
      <c r="E404" s="241" t="str">
        <f t="shared" si="26"/>
        <v>Internet Access: Frequency1</v>
      </c>
      <c r="F404" s="86" t="s">
        <v>979</v>
      </c>
      <c r="G404" s="242">
        <v>2.6024291497975711E-2</v>
      </c>
      <c r="H404" s="245">
        <v>109.92487830680464</v>
      </c>
    </row>
    <row r="405" spans="1:8">
      <c r="A405" s="86" t="str">
        <v>netfreq2t10</v>
      </c>
      <c r="B405" s="239">
        <v>404</v>
      </c>
      <c r="C405" s="86" t="s">
        <v>978</v>
      </c>
      <c r="D405" s="241">
        <f>COUNTIF($C$1:$C405,C405)</f>
        <v>2</v>
      </c>
      <c r="E405" s="241" t="str">
        <f t="shared" si="26"/>
        <v>Internet Access: Frequency2</v>
      </c>
      <c r="F405" s="86" t="s">
        <v>981</v>
      </c>
      <c r="G405" s="242">
        <v>0.4382955465587044</v>
      </c>
      <c r="H405" s="245">
        <v>104.29238881639009</v>
      </c>
    </row>
    <row r="406" spans="1:8">
      <c r="A406" s="86" t="str">
        <v>netfreq10p</v>
      </c>
      <c r="B406" s="239">
        <v>405</v>
      </c>
      <c r="C406" s="86" t="s">
        <v>978</v>
      </c>
      <c r="D406" s="241">
        <f>COUNTIF($C$1:$C406,C406)</f>
        <v>3</v>
      </c>
      <c r="E406" s="241" t="str">
        <f t="shared" si="26"/>
        <v>Internet Access: Frequency3</v>
      </c>
      <c r="F406" s="86" t="s">
        <v>983</v>
      </c>
      <c r="G406" s="242">
        <v>0.40151821862348175</v>
      </c>
      <c r="H406" s="245">
        <v>87.533412274207848</v>
      </c>
    </row>
    <row r="407" spans="1:8">
      <c r="A407" s="86" t="str">
        <v>ONHOURS0</v>
      </c>
      <c r="B407" s="239">
        <v>406</v>
      </c>
      <c r="C407" s="86" t="s">
        <v>985</v>
      </c>
      <c r="D407" s="241">
        <f>COUNTIF($C$1:$C407,C407)</f>
        <v>1</v>
      </c>
      <c r="E407" s="241" t="str">
        <f t="shared" si="26"/>
        <v>Internet Access: Usage in Last Week1</v>
      </c>
      <c r="F407" s="86" t="s">
        <v>986</v>
      </c>
      <c r="G407" s="242">
        <v>0.14703238866396762</v>
      </c>
      <c r="H407" s="245">
        <v>136.3722472635985</v>
      </c>
    </row>
    <row r="408" spans="1:8">
      <c r="A408" s="86" t="str">
        <v>ONHOURS1</v>
      </c>
      <c r="B408" s="239">
        <v>407</v>
      </c>
      <c r="C408" s="86" t="s">
        <v>985</v>
      </c>
      <c r="D408" s="241">
        <f>COUNTIF($C$1:$C408,C408)</f>
        <v>2</v>
      </c>
      <c r="E408" s="241" t="str">
        <f t="shared" si="26"/>
        <v>Internet Access: Usage in Last Week2</v>
      </c>
      <c r="F408" s="86" t="s">
        <v>988</v>
      </c>
      <c r="G408" s="242">
        <v>9.7170040485829973E-2</v>
      </c>
      <c r="H408" s="245">
        <v>106.70866562897929</v>
      </c>
    </row>
    <row r="409" spans="1:8">
      <c r="A409" s="86" t="str">
        <v>ONHOURS2</v>
      </c>
      <c r="B409" s="239">
        <v>408</v>
      </c>
      <c r="C409" s="86" t="s">
        <v>985</v>
      </c>
      <c r="D409" s="241">
        <f>COUNTIF($C$1:$C409,C409)</f>
        <v>3</v>
      </c>
      <c r="E409" s="241" t="str">
        <f t="shared" si="26"/>
        <v>Internet Access: Usage in Last Week3</v>
      </c>
      <c r="F409" s="86" t="s">
        <v>990</v>
      </c>
      <c r="G409" s="242">
        <v>0.26153846153846155</v>
      </c>
      <c r="H409" s="245">
        <v>106.18827660719302</v>
      </c>
    </row>
    <row r="410" spans="1:8">
      <c r="A410" s="86" t="str">
        <v>ONHOURS3</v>
      </c>
      <c r="B410" s="239">
        <v>409</v>
      </c>
      <c r="C410" s="86" t="s">
        <v>985</v>
      </c>
      <c r="D410" s="241">
        <f>COUNTIF($C$1:$C410,C410)</f>
        <v>4</v>
      </c>
      <c r="E410" s="241" t="str">
        <f t="shared" si="26"/>
        <v>Internet Access: Usage in Last Week4</v>
      </c>
      <c r="F410" s="86" t="s">
        <v>992</v>
      </c>
      <c r="G410" s="242">
        <v>0.2421417004048583</v>
      </c>
      <c r="H410" s="245">
        <v>92.094452534946456</v>
      </c>
    </row>
    <row r="411" spans="1:8">
      <c r="A411" s="86" t="str">
        <v>ONHOURS4</v>
      </c>
      <c r="B411" s="239">
        <v>410</v>
      </c>
      <c r="C411" s="86" t="s">
        <v>985</v>
      </c>
      <c r="D411" s="241">
        <f>COUNTIF($C$1:$C411,C411)</f>
        <v>5</v>
      </c>
      <c r="E411" s="241" t="str">
        <f t="shared" si="26"/>
        <v>Internet Access: Usage in Last Week5</v>
      </c>
      <c r="F411" s="86" t="s">
        <v>994</v>
      </c>
      <c r="G411" s="242">
        <v>0.25187449392712546</v>
      </c>
      <c r="H411" s="245">
        <v>86.406439087320692</v>
      </c>
    </row>
    <row r="412" spans="1:8">
      <c r="A412" s="86" t="str">
        <v>TECH18</v>
      </c>
      <c r="B412" s="239">
        <v>411</v>
      </c>
      <c r="C412" s="86" t="s">
        <v>996</v>
      </c>
      <c r="D412" s="241">
        <f>COUNTIF($C$1:$C412,C412)</f>
        <v>1</v>
      </c>
      <c r="E412" s="241" t="str">
        <f t="shared" si="26"/>
        <v>Technology at Home1</v>
      </c>
      <c r="F412" s="86" t="s">
        <v>997</v>
      </c>
      <c r="G412" s="242">
        <v>6.8919028340080984E-2</v>
      </c>
      <c r="H412" s="245">
        <v>87.002927911673325</v>
      </c>
    </row>
    <row r="413" spans="1:8">
      <c r="A413" s="86" t="str">
        <v>TECH19</v>
      </c>
      <c r="B413" s="239">
        <v>412</v>
      </c>
      <c r="C413" s="86" t="s">
        <v>996</v>
      </c>
      <c r="D413" s="241">
        <f>COUNTIF($C$1:$C413,C413)</f>
        <v>2</v>
      </c>
      <c r="E413" s="241" t="str">
        <f t="shared" si="26"/>
        <v>Technology at Home2</v>
      </c>
      <c r="F413" s="86" t="s">
        <v>999</v>
      </c>
      <c r="G413" s="242">
        <v>0.22271255060728748</v>
      </c>
      <c r="H413" s="245">
        <v>97.230185546215964</v>
      </c>
    </row>
    <row r="414" spans="1:8">
      <c r="A414" s="86" t="str">
        <v>mobhas</v>
      </c>
      <c r="B414" s="239">
        <v>413</v>
      </c>
      <c r="C414" s="86" t="s">
        <v>1002</v>
      </c>
      <c r="D414" s="241">
        <f>COUNTIF($C$1:$C414,C414)</f>
        <v>1</v>
      </c>
      <c r="E414" s="241" t="str">
        <f t="shared" si="26"/>
        <v>Mobile phone1</v>
      </c>
      <c r="F414" s="86" t="s">
        <v>1003</v>
      </c>
      <c r="G414" s="242">
        <v>0.87757894736842113</v>
      </c>
      <c r="H414" s="245">
        <v>98.508854424779287</v>
      </c>
    </row>
    <row r="415" spans="1:8">
      <c r="A415" s="86" t="str">
        <v>mob_smart</v>
      </c>
      <c r="B415" s="239">
        <v>414</v>
      </c>
      <c r="C415" s="86" t="s">
        <v>1002</v>
      </c>
      <c r="D415" s="241">
        <f>COUNTIF($C$1:$C415,C415)</f>
        <v>2</v>
      </c>
      <c r="E415" s="241" t="str">
        <f t="shared" si="26"/>
        <v>Mobile phone2</v>
      </c>
      <c r="F415" s="86" t="s">
        <v>1005</v>
      </c>
      <c r="G415" s="242">
        <v>0.70950202429149811</v>
      </c>
      <c r="H415" s="245">
        <v>95.174503802118167</v>
      </c>
    </row>
    <row r="416" spans="1:8">
      <c r="A416" s="86" t="str">
        <v>ips_iphone</v>
      </c>
      <c r="B416" s="239">
        <v>415</v>
      </c>
      <c r="C416" s="86" t="s">
        <v>1002</v>
      </c>
      <c r="D416" s="241">
        <f>COUNTIF($C$1:$C416,C416)</f>
        <v>3</v>
      </c>
      <c r="E416" s="241" t="str">
        <f t="shared" si="26"/>
        <v>Mobile phone3</v>
      </c>
      <c r="F416" s="86" t="s">
        <v>1007</v>
      </c>
      <c r="G416" s="242">
        <v>0.27887044534412953</v>
      </c>
      <c r="H416" s="245">
        <v>87.227302871251567</v>
      </c>
    </row>
    <row r="417" spans="1:8">
      <c r="A417" s="86" t="str">
        <v>TECH29</v>
      </c>
      <c r="B417" s="239">
        <v>416</v>
      </c>
      <c r="C417" s="86" t="s">
        <v>1009</v>
      </c>
      <c r="D417" s="241">
        <f>COUNTIF($C$1:$C417,C417)</f>
        <v>1</v>
      </c>
      <c r="E417" s="241" t="str">
        <f t="shared" si="26"/>
        <v>Tablet Devices1</v>
      </c>
      <c r="F417" s="86" t="s">
        <v>1010</v>
      </c>
      <c r="G417" s="242">
        <v>0.4369514170040486</v>
      </c>
      <c r="H417" s="245">
        <v>91.347767222079369</v>
      </c>
    </row>
    <row r="418" spans="1:8">
      <c r="A418" s="86" t="str">
        <v>socmed_lessthanmonthly</v>
      </c>
      <c r="B418" s="239">
        <v>417</v>
      </c>
      <c r="C418" s="86" t="s">
        <v>1012</v>
      </c>
      <c r="D418" s="241">
        <f>COUNTIF($C$1:$C418,C418)</f>
        <v>1</v>
      </c>
      <c r="E418" s="241" t="str">
        <f t="shared" si="26"/>
        <v>Overall Social Media Activity1</v>
      </c>
      <c r="F418" s="86" t="s">
        <v>1013</v>
      </c>
      <c r="G418" s="242">
        <v>3.7101214574898789E-2</v>
      </c>
      <c r="H418" s="245">
        <v>101.80248630532218</v>
      </c>
    </row>
    <row r="419" spans="1:8">
      <c r="A419" s="86" t="str">
        <v>socmed_lessthanweekly</v>
      </c>
      <c r="B419" s="239">
        <v>418</v>
      </c>
      <c r="C419" s="86" t="s">
        <v>1012</v>
      </c>
      <c r="D419" s="241">
        <f>COUNTIF($C$1:$C419,C419)</f>
        <v>2</v>
      </c>
      <c r="E419" s="241" t="str">
        <f t="shared" si="26"/>
        <v>Overall Social Media Activity2</v>
      </c>
      <c r="F419" s="86" t="s">
        <v>1015</v>
      </c>
      <c r="G419" s="242">
        <v>4.9242914979757087E-2</v>
      </c>
      <c r="H419" s="245">
        <v>96.202802067677013</v>
      </c>
    </row>
    <row r="420" spans="1:8">
      <c r="A420" s="86" t="str">
        <v>socmed_weekly</v>
      </c>
      <c r="B420" s="239">
        <v>419</v>
      </c>
      <c r="C420" s="86" t="s">
        <v>1012</v>
      </c>
      <c r="D420" s="241">
        <f>COUNTIF($C$1:$C420,C420)</f>
        <v>3</v>
      </c>
      <c r="E420" s="241" t="str">
        <f t="shared" si="26"/>
        <v>Overall Social Media Activity3</v>
      </c>
      <c r="F420" s="86" t="s">
        <v>1017</v>
      </c>
      <c r="G420" s="242">
        <v>0.14638461538461534</v>
      </c>
      <c r="H420" s="245">
        <v>93.480423185819888</v>
      </c>
    </row>
    <row r="421" spans="1:8">
      <c r="A421" s="86" t="str">
        <v>socmed_daily</v>
      </c>
      <c r="B421" s="239">
        <v>420</v>
      </c>
      <c r="C421" s="86" t="s">
        <v>1012</v>
      </c>
      <c r="D421" s="241">
        <f>COUNTIF($C$1:$C421,C421)</f>
        <v>4</v>
      </c>
      <c r="E421" s="241" t="str">
        <f t="shared" si="26"/>
        <v>Overall Social Media Activity4</v>
      </c>
      <c r="F421" s="86" t="s">
        <v>1019</v>
      </c>
      <c r="G421" s="242">
        <v>0.49718623481781371</v>
      </c>
      <c r="H421" s="245">
        <v>98.817412891733866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0.23600404858299592</v>
      </c>
      <c r="H422" s="245">
        <v>99.155287913227781</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0.12562753036437249</v>
      </c>
      <c r="H423" s="245">
        <v>101.44179150211225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0.25692712550607288</v>
      </c>
      <c r="H424" s="245">
        <v>95.097773975747828</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0.13139271255060728</v>
      </c>
      <c r="H425" s="245">
        <v>98.604221725310865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0.16459919028340081</v>
      </c>
      <c r="H426" s="245">
        <v>95.649677228152186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0.18288259109311739</v>
      </c>
      <c r="H427" s="245">
        <v>94.597725949868249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0.45093927125506067</v>
      </c>
      <c r="H428" s="245">
        <v>97.076085850538291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0.21711336032388664</v>
      </c>
      <c r="H429" s="245">
        <v>93.438650889112651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0.20658704453441296</v>
      </c>
      <c r="H430" s="245">
        <v>93.885692390297223</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0.666251012145749</v>
      </c>
      <c r="H431" s="245">
        <v>96.098771864143444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0.3005263157894737</v>
      </c>
      <c r="H432" s="245">
        <v>93.164216995905619</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0.20108097165991903</v>
      </c>
      <c r="H433" s="245">
        <v>90.168785637813514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5.4465587044534414E-2</v>
      </c>
      <c r="H434" s="245">
        <v>93.677435938262391</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5.2919028340080977E-2</v>
      </c>
      <c r="H435" s="245">
        <v>95.521041866258955</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0.75903643724696346</v>
      </c>
      <c r="H436" s="245">
        <v>94.915932509071311</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0.61412550607287475</v>
      </c>
      <c r="H437" s="245">
        <v>98.601479783474574</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0.46139271255060732</v>
      </c>
      <c r="H438" s="245">
        <v>101.6616925408609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5.0651821862348186E-2</v>
      </c>
      <c r="H439" s="245">
        <v>94.219788117750909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0.3467449392712551</v>
      </c>
      <c r="H440" s="245">
        <v>93.960745634628225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0.13050607287449395</v>
      </c>
      <c r="H441" s="245">
        <v>86.232275750025451</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0.15098380566801617</v>
      </c>
      <c r="H442" s="245">
        <v>96.907483570178499</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0.10163967611336031</v>
      </c>
      <c r="H443" s="245">
        <v>93.410613339383403</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9.7748987854251027E-2</v>
      </c>
      <c r="H444" s="245">
        <v>91.638181721871732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0.18897975708502027</v>
      </c>
      <c r="H445" s="245">
        <v>95.74997567180074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0.13721457489878541</v>
      </c>
      <c r="H446" s="245">
        <v>94.681736273120492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6.322267206477733E-2</v>
      </c>
      <c r="H447" s="245">
        <v>92.404899783637873</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5.8315789473684203E-2</v>
      </c>
      <c r="H448" s="245">
        <v>92.207688604871819</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0.28357489878542513</v>
      </c>
      <c r="H449" s="245">
        <v>94.583244776832714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5.1056680161943334E-2</v>
      </c>
      <c r="H450" s="245">
        <v>94.000137228508379</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0.5021619433198381</v>
      </c>
      <c r="H451" s="245">
        <v>91.049247082452339</v>
      </c>
    </row>
    <row r="452" spans="1:8">
      <c r="A452" s="86" t="str">
        <v>vod_subscribe</v>
      </c>
      <c r="B452" s="239">
        <v>451</v>
      </c>
      <c r="C452" s="86" t="s">
        <v>1082</v>
      </c>
      <c r="D452" s="241">
        <f>COUNTIF($C$1:$C452,C452)</f>
        <v>1</v>
      </c>
      <c r="E452" s="241" t="str">
        <f t="shared" si="27"/>
        <v>TV Subscription services1</v>
      </c>
      <c r="F452" s="86" t="s">
        <v>1083</v>
      </c>
      <c r="G452" s="242">
        <v>0.54530364372469631</v>
      </c>
      <c r="H452" s="245">
        <v>95.479740847532383</v>
      </c>
    </row>
    <row r="453" spans="1:8">
      <c r="A453" s="86" t="str">
        <v>vod_netflix</v>
      </c>
      <c r="B453" s="239">
        <v>452</v>
      </c>
      <c r="C453" s="86" t="s">
        <v>1082</v>
      </c>
      <c r="D453" s="241">
        <f>COUNTIF($C$1:$C453,C453)</f>
        <v>2</v>
      </c>
      <c r="E453" s="241" t="str">
        <f t="shared" si="27"/>
        <v>TV Subscription services2</v>
      </c>
      <c r="F453" s="86" t="s">
        <v>1085</v>
      </c>
      <c r="G453" s="242">
        <v>0.40225910931174086</v>
      </c>
      <c r="H453" s="245">
        <v>95.176768339727303</v>
      </c>
    </row>
    <row r="454" spans="1:8">
      <c r="A454" s="86" t="str">
        <v>vod_amzprime</v>
      </c>
      <c r="B454" s="239">
        <v>453</v>
      </c>
      <c r="C454" s="86" t="s">
        <v>1082</v>
      </c>
      <c r="D454" s="241">
        <f>COUNTIF($C$1:$C454,C454)</f>
        <v>3</v>
      </c>
      <c r="E454" s="241" t="str">
        <f t="shared" si="27"/>
        <v>TV Subscription services3</v>
      </c>
      <c r="F454" s="86" t="s">
        <v>1087</v>
      </c>
      <c r="G454" s="242">
        <v>0.24174493927125515</v>
      </c>
      <c r="H454" s="245">
        <v>96.14356951247261</v>
      </c>
    </row>
    <row r="455" spans="1:8">
      <c r="A455" s="86" t="str">
        <v>vod_skyplayer</v>
      </c>
      <c r="B455" s="239">
        <v>454</v>
      </c>
      <c r="C455" s="86" t="s">
        <v>1082</v>
      </c>
      <c r="D455" s="241">
        <f>COUNTIF($C$1:$C455,C455)</f>
        <v>4</v>
      </c>
      <c r="E455" s="241" t="str">
        <f t="shared" si="27"/>
        <v>TV Subscription services4</v>
      </c>
      <c r="F455" s="86" t="s">
        <v>1089</v>
      </c>
      <c r="G455" s="242">
        <v>0.10805263157894736</v>
      </c>
      <c r="H455" s="245">
        <v>93.319971260382928</v>
      </c>
    </row>
    <row r="456" spans="1:8">
      <c r="A456" s="86" t="str">
        <v>vod_skygo</v>
      </c>
      <c r="B456" s="239">
        <v>455</v>
      </c>
      <c r="C456" s="86" t="s">
        <v>1082</v>
      </c>
      <c r="D456" s="241">
        <f>COUNTIF($C$1:$C456,C456)</f>
        <v>5</v>
      </c>
      <c r="E456" s="241" t="str">
        <f t="shared" si="27"/>
        <v>TV Subscription services5</v>
      </c>
      <c r="F456" s="86" t="s">
        <v>1091</v>
      </c>
      <c r="G456" s="242">
        <v>9.4688259109311765E-2</v>
      </c>
      <c r="H456" s="245">
        <v>94.982166022544462</v>
      </c>
    </row>
    <row r="457" spans="1:8">
      <c r="A457" s="86" t="str">
        <v>vod_nowtv</v>
      </c>
      <c r="B457" s="239">
        <v>456</v>
      </c>
      <c r="C457" s="86" t="s">
        <v>1082</v>
      </c>
      <c r="D457" s="241">
        <f>COUNTIF($C$1:$C457,C457)</f>
        <v>6</v>
      </c>
      <c r="E457" s="241" t="str">
        <f t="shared" si="27"/>
        <v>TV Subscription services6</v>
      </c>
      <c r="F457" s="86" t="s">
        <v>1093</v>
      </c>
      <c r="G457" s="242">
        <v>0.10451012145748989</v>
      </c>
      <c r="H457" s="245">
        <v>93.862450037012223</v>
      </c>
    </row>
    <row r="458" spans="1:8">
      <c r="A458" s="86" t="str">
        <v>vod_eetv</v>
      </c>
      <c r="B458" s="239">
        <v>457</v>
      </c>
      <c r="C458" s="86" t="s">
        <v>1082</v>
      </c>
      <c r="D458" s="241">
        <f>COUNTIF($C$1:$C458,C458)</f>
        <v>7</v>
      </c>
      <c r="E458" s="241" t="str">
        <f t="shared" si="27"/>
        <v>TV Subscription services7</v>
      </c>
      <c r="F458" s="86" t="s">
        <v>1095</v>
      </c>
      <c r="G458" s="242">
        <v>4.6595141700404859E-2</v>
      </c>
      <c r="H458" s="245">
        <v>95.012100517736201</v>
      </c>
    </row>
    <row r="459" spans="1:8">
      <c r="A459" s="86" t="str">
        <v>vod_appletv</v>
      </c>
      <c r="B459" s="239">
        <v>458</v>
      </c>
      <c r="C459" s="86" t="s">
        <v>1082</v>
      </c>
      <c r="D459" s="241">
        <f>COUNTIF($C$1:$C459,C459)</f>
        <v>8</v>
      </c>
      <c r="E459" s="241" t="str">
        <f t="shared" si="27"/>
        <v>TV Subscription services8</v>
      </c>
      <c r="F459" s="86" t="s">
        <v>1097</v>
      </c>
      <c r="G459" s="242">
        <v>5.554655870445345E-2</v>
      </c>
      <c r="H459" s="245">
        <v>92.980431681408078</v>
      </c>
    </row>
    <row r="460" spans="1:8">
      <c r="A460" s="86" t="str">
        <v>vod_btsport</v>
      </c>
      <c r="B460" s="239">
        <v>459</v>
      </c>
      <c r="C460" s="86" t="s">
        <v>1082</v>
      </c>
      <c r="D460" s="241">
        <f>COUNTIF($C$1:$C460,C460)</f>
        <v>9</v>
      </c>
      <c r="E460" s="241" t="str">
        <f t="shared" si="27"/>
        <v>TV Subscription services9</v>
      </c>
      <c r="F460" s="86" t="s">
        <v>1099</v>
      </c>
      <c r="G460" s="242">
        <v>9.8793522267206502E-2</v>
      </c>
      <c r="H460" s="245">
        <v>96.372028065596155</v>
      </c>
    </row>
    <row r="461" spans="1:8">
      <c r="A461" s="86" t="str">
        <v>vod_settop</v>
      </c>
      <c r="B461" s="239">
        <v>460</v>
      </c>
      <c r="C461" s="86" t="s">
        <v>1082</v>
      </c>
      <c r="D461" s="241">
        <f>COUNTIF($C$1:$C461,C461)</f>
        <v>10</v>
      </c>
      <c r="E461" s="241" t="str">
        <f t="shared" si="27"/>
        <v>TV Subscription services10</v>
      </c>
      <c r="F461" s="86" t="s">
        <v>1101</v>
      </c>
      <c r="G461" s="242">
        <v>0.18530769230769231</v>
      </c>
      <c r="H461" s="245">
        <v>94.435230015002006</v>
      </c>
    </row>
    <row r="462" spans="1:8">
      <c r="A462" s="86" t="str">
        <v>vod_free</v>
      </c>
      <c r="B462" s="239">
        <v>461</v>
      </c>
      <c r="C462" s="86" t="s">
        <v>1103</v>
      </c>
      <c r="D462" s="241">
        <f>COUNTIF($C$1:$C462,C462)</f>
        <v>1</v>
      </c>
      <c r="E462" s="241" t="str">
        <f t="shared" si="27"/>
        <v>TV free online catchup / video services1</v>
      </c>
      <c r="F462" s="86" t="s">
        <v>1104</v>
      </c>
      <c r="G462" s="242">
        <v>0.44778137651821859</v>
      </c>
      <c r="H462" s="245">
        <v>95.407139066323793</v>
      </c>
    </row>
    <row r="463" spans="1:8">
      <c r="A463" s="86" t="str">
        <v>vod_youtube</v>
      </c>
      <c r="B463" s="239">
        <v>462</v>
      </c>
      <c r="C463" s="86" t="s">
        <v>1103</v>
      </c>
      <c r="D463" s="241">
        <f>COUNTIF($C$1:$C463,C463)</f>
        <v>2</v>
      </c>
      <c r="E463" s="241" t="str">
        <f t="shared" si="27"/>
        <v>TV free online catchup / video services2</v>
      </c>
      <c r="F463" s="86" t="s">
        <v>1106</v>
      </c>
      <c r="G463" s="242">
        <v>0.2293360323886639</v>
      </c>
      <c r="H463" s="245">
        <v>97.125914022557467</v>
      </c>
    </row>
    <row r="464" spans="1:8">
      <c r="A464" s="86" t="str">
        <v>vod_iplayer</v>
      </c>
      <c r="B464" s="239">
        <v>463</v>
      </c>
      <c r="C464" s="86" t="s">
        <v>1103</v>
      </c>
      <c r="D464" s="241">
        <f>COUNTIF($C$1:$C464,C464)</f>
        <v>3</v>
      </c>
      <c r="E464" s="241" t="str">
        <f t="shared" si="27"/>
        <v>TV free online catchup / video services3</v>
      </c>
      <c r="F464" s="86" t="s">
        <v>1108</v>
      </c>
      <c r="G464" s="242">
        <v>0.26610931174089075</v>
      </c>
      <c r="H464" s="245">
        <v>93.400938569274487</v>
      </c>
    </row>
    <row r="465" spans="1:8">
      <c r="A465" s="86" t="str">
        <v>vod_itvhub</v>
      </c>
      <c r="B465" s="239">
        <v>464</v>
      </c>
      <c r="C465" s="86" t="s">
        <v>1103</v>
      </c>
      <c r="D465" s="241">
        <f>COUNTIF($C$1:$C465,C465)</f>
        <v>4</v>
      </c>
      <c r="E465" s="241" t="str">
        <f t="shared" si="27"/>
        <v>TV free online catchup / video services4</v>
      </c>
      <c r="F465" s="86" t="s">
        <v>1110</v>
      </c>
      <c r="G465" s="242">
        <v>0.17982186234817815</v>
      </c>
      <c r="H465" s="245">
        <v>98.536792070944102</v>
      </c>
    </row>
    <row r="466" spans="1:8">
      <c r="A466" s="86" t="str">
        <v>vod_all4</v>
      </c>
      <c r="B466" s="239">
        <v>465</v>
      </c>
      <c r="C466" s="86" t="s">
        <v>1103</v>
      </c>
      <c r="D466" s="241">
        <f>COUNTIF($C$1:$C466,C466)</f>
        <v>5</v>
      </c>
      <c r="E466" s="241" t="str">
        <f t="shared" si="27"/>
        <v>TV free online catchup / video services5</v>
      </c>
      <c r="F466" s="86" t="s">
        <v>1112</v>
      </c>
      <c r="G466" s="242">
        <v>0.15382995951417008</v>
      </c>
      <c r="H466" s="245">
        <v>96.90501536598866</v>
      </c>
    </row>
    <row r="467" spans="1:8">
      <c r="A467" s="86" t="str">
        <v>vod_demand5</v>
      </c>
      <c r="B467" s="239">
        <v>466</v>
      </c>
      <c r="C467" s="86" t="s">
        <v>1103</v>
      </c>
      <c r="D467" s="241">
        <f>COUNTIF($C$1:$C467,C467)</f>
        <v>6</v>
      </c>
      <c r="E467" s="241" t="str">
        <f t="shared" si="27"/>
        <v>TV free online catchup / video services6</v>
      </c>
      <c r="F467" s="86" t="s">
        <v>1114</v>
      </c>
      <c r="G467" s="242">
        <v>7.6485829959514168E-2</v>
      </c>
      <c r="H467" s="245">
        <v>97.807551190146143</v>
      </c>
    </row>
    <row r="468" spans="1:8">
      <c r="A468" s="86" t="str">
        <v>vod_stvplayer</v>
      </c>
      <c r="B468" s="239">
        <v>467</v>
      </c>
      <c r="C468" s="86" t="s">
        <v>1103</v>
      </c>
      <c r="D468" s="241">
        <f>COUNTIF($C$1:$C468,C468)</f>
        <v>7</v>
      </c>
      <c r="E468" s="241" t="str">
        <f t="shared" si="27"/>
        <v>TV free online catchup / video services7</v>
      </c>
      <c r="F468" s="86" t="s">
        <v>1116</v>
      </c>
      <c r="G468" s="242">
        <v>5.3153846153846149E-2</v>
      </c>
      <c r="H468" s="245">
        <v>94.531120511463826</v>
      </c>
    </row>
    <row r="469" spans="1:8">
      <c r="A469" s="86" t="str">
        <v>bookholiday</v>
      </c>
      <c r="B469" s="239">
        <v>468</v>
      </c>
      <c r="C469" s="86" t="s">
        <v>1118</v>
      </c>
      <c r="D469" s="241">
        <f>COUNTIF($C$1:$C469,C469)</f>
        <v>1</v>
      </c>
      <c r="E469" s="241" t="str">
        <f t="shared" si="27"/>
        <v>Online activity (one or more times per week)1</v>
      </c>
      <c r="F469" s="86" t="s">
        <v>1119</v>
      </c>
      <c r="G469" s="242">
        <v>5.9259109311740887E-2</v>
      </c>
      <c r="H469" s="245">
        <v>96.292447166508722</v>
      </c>
    </row>
    <row r="470" spans="1:8">
      <c r="A470" s="86" t="str">
        <v>gambling</v>
      </c>
      <c r="B470" s="239">
        <v>469</v>
      </c>
      <c r="C470" s="86" t="s">
        <v>1118</v>
      </c>
      <c r="D470" s="241">
        <f>COUNTIF($C$1:$C470,C470)</f>
        <v>2</v>
      </c>
      <c r="E470" s="241" t="str">
        <f t="shared" si="27"/>
        <v>Online activity (one or more times per week)2</v>
      </c>
      <c r="F470" s="86" t="s">
        <v>1121</v>
      </c>
      <c r="G470" s="242">
        <v>0.14328744939271254</v>
      </c>
      <c r="H470" s="245">
        <v>104.75794827601106</v>
      </c>
    </row>
    <row r="471" spans="1:8">
      <c r="A471" s="86" t="str">
        <v>managefinances</v>
      </c>
      <c r="B471" s="239">
        <v>470</v>
      </c>
      <c r="C471" s="86" t="s">
        <v>1118</v>
      </c>
      <c r="D471" s="241">
        <f>COUNTIF($C$1:$C471,C471)</f>
        <v>3</v>
      </c>
      <c r="E471" s="241" t="str">
        <f t="shared" si="27"/>
        <v>Online activity (one or more times per week)3</v>
      </c>
      <c r="F471" s="86" t="s">
        <v>1123</v>
      </c>
      <c r="G471" s="242">
        <v>0.57325506072874488</v>
      </c>
      <c r="H471" s="245">
        <v>96.229558583417358</v>
      </c>
    </row>
    <row r="472" spans="1:8">
      <c r="A472" s="86" t="str">
        <v>auctions</v>
      </c>
      <c r="B472" s="239">
        <v>471</v>
      </c>
      <c r="C472" s="86" t="s">
        <v>1118</v>
      </c>
      <c r="D472" s="241">
        <f>COUNTIF($C$1:$C472,C472)</f>
        <v>4</v>
      </c>
      <c r="E472" s="241" t="str">
        <f t="shared" si="27"/>
        <v>Online activity (one or more times per week)4</v>
      </c>
      <c r="F472" s="86" t="s">
        <v>1125</v>
      </c>
      <c r="G472" s="242">
        <v>0.20291902834008096</v>
      </c>
      <c r="H472" s="245">
        <v>99.109721445254578</v>
      </c>
    </row>
    <row r="473" spans="1:8">
      <c r="A473" s="86" t="str">
        <v>shopping</v>
      </c>
      <c r="B473" s="239">
        <v>472</v>
      </c>
      <c r="C473" s="86" t="s">
        <v>1118</v>
      </c>
      <c r="D473" s="241">
        <f>COUNTIF($C$1:$C473,C473)</f>
        <v>5</v>
      </c>
      <c r="E473" s="241" t="str">
        <f t="shared" si="27"/>
        <v>Online activity (one or more times per week)5</v>
      </c>
      <c r="F473" s="86" t="s">
        <v>1127</v>
      </c>
      <c r="G473" s="242">
        <v>0.26714170040485835</v>
      </c>
      <c r="H473" s="245">
        <v>94.78764954777364</v>
      </c>
    </row>
    <row r="474" spans="1:8">
      <c r="A474" s="86" t="str">
        <v>souceinfo</v>
      </c>
      <c r="B474" s="239">
        <v>473</v>
      </c>
      <c r="C474" s="86" t="s">
        <v>1118</v>
      </c>
      <c r="D474" s="241">
        <f>COUNTIF($C$1:$C474,C474)</f>
        <v>6</v>
      </c>
      <c r="E474" s="241" t="str">
        <f t="shared" si="27"/>
        <v>Online activity (one or more times per week)6</v>
      </c>
      <c r="F474" s="86" t="s">
        <v>1129</v>
      </c>
      <c r="G474" s="242">
        <v>0.50331174089068842</v>
      </c>
      <c r="H474" s="245">
        <v>93.958240871259079</v>
      </c>
    </row>
    <row r="475" spans="1:8">
      <c r="A475" s="86" t="str">
        <v>searchengine</v>
      </c>
      <c r="B475" s="239">
        <v>474</v>
      </c>
      <c r="C475" s="86" t="s">
        <v>1118</v>
      </c>
      <c r="D475" s="241">
        <f>COUNTIF($C$1:$C475,C475)</f>
        <v>7</v>
      </c>
      <c r="E475" s="241" t="str">
        <f t="shared" si="27"/>
        <v>Online activity (one or more times per week)7</v>
      </c>
      <c r="F475" s="86" t="s">
        <v>1131</v>
      </c>
      <c r="G475" s="242">
        <v>0.78894736842105262</v>
      </c>
      <c r="H475" s="245">
        <v>95.401965926545088</v>
      </c>
    </row>
    <row r="476" spans="1:8">
      <c r="A476" s="86" t="str">
        <v>res_cars</v>
      </c>
      <c r="B476" s="239">
        <v>475</v>
      </c>
      <c r="C476" s="86" t="s">
        <v>1133</v>
      </c>
      <c r="D476" s="241">
        <f>COUNTIF($C$1:$C476,C476)</f>
        <v>1</v>
      </c>
      <c r="E476" s="241" t="str">
        <f t="shared" si="27"/>
        <v>Researched the last purchase online before buying1</v>
      </c>
      <c r="F476" s="86" t="s">
        <v>1134</v>
      </c>
      <c r="G476" s="242">
        <v>0.48191093117408912</v>
      </c>
      <c r="H476" s="245">
        <v>95.244949511645586</v>
      </c>
    </row>
    <row r="477" spans="1:8">
      <c r="A477" s="86" t="str">
        <v>res_tech</v>
      </c>
      <c r="B477" s="239">
        <v>476</v>
      </c>
      <c r="C477" s="86" t="s">
        <v>1133</v>
      </c>
      <c r="D477" s="241">
        <f>COUNTIF($C$1:$C477,C477)</f>
        <v>2</v>
      </c>
      <c r="E477" s="241" t="str">
        <f t="shared" si="27"/>
        <v>Researched the last purchase online before buying2</v>
      </c>
      <c r="F477" s="86" t="s">
        <v>1136</v>
      </c>
      <c r="G477" s="242">
        <v>0.70565991902834002</v>
      </c>
      <c r="H477" s="245">
        <v>96.207442874919067</v>
      </c>
    </row>
    <row r="478" spans="1:8">
      <c r="A478" s="86" t="str">
        <v>res_tickets</v>
      </c>
      <c r="B478" s="239">
        <v>477</v>
      </c>
      <c r="C478" s="86" t="s">
        <v>1133</v>
      </c>
      <c r="D478" s="241">
        <f>COUNTIF($C$1:$C478,C478)</f>
        <v>3</v>
      </c>
      <c r="E478" s="241" t="str">
        <f t="shared" si="27"/>
        <v>Researched the last purchase online before buying3</v>
      </c>
      <c r="F478" s="86" t="s">
        <v>1138</v>
      </c>
      <c r="G478" s="242">
        <v>0.70658704453441301</v>
      </c>
      <c r="H478" s="245">
        <v>95.534082448900847</v>
      </c>
    </row>
    <row r="479" spans="1:8">
      <c r="A479" s="86" t="str">
        <v>res_clothes</v>
      </c>
      <c r="B479" s="239">
        <v>478</v>
      </c>
      <c r="C479" s="86" t="s">
        <v>1133</v>
      </c>
      <c r="D479" s="241">
        <f>COUNTIF($C$1:$C479,C479)</f>
        <v>4</v>
      </c>
      <c r="E479" s="241" t="str">
        <f t="shared" si="27"/>
        <v>Researched the last purchase online before buying4</v>
      </c>
      <c r="F479" s="86" t="s">
        <v>1140</v>
      </c>
      <c r="G479" s="242">
        <v>0.57787044534412946</v>
      </c>
      <c r="H479" s="245">
        <v>96.851832588745538</v>
      </c>
    </row>
    <row r="480" spans="1:8">
      <c r="A480" s="86" t="str">
        <v>res_groceries</v>
      </c>
      <c r="B480" s="239">
        <v>479</v>
      </c>
      <c r="C480" s="86" t="s">
        <v>1133</v>
      </c>
      <c r="D480" s="241">
        <f>COUNTIF($C$1:$C480,C480)</f>
        <v>5</v>
      </c>
      <c r="E480" s="241" t="str">
        <f t="shared" si="27"/>
        <v>Researched the last purchase online before buying5</v>
      </c>
      <c r="F480" s="86" t="s">
        <v>1142</v>
      </c>
      <c r="G480" s="242">
        <v>0.32472874493927123</v>
      </c>
      <c r="H480" s="245">
        <v>95.741066277760495</v>
      </c>
    </row>
    <row r="481" spans="1:8">
      <c r="A481" s="86" t="str">
        <v>res_holidays</v>
      </c>
      <c r="B481" s="239">
        <v>480</v>
      </c>
      <c r="C481" s="86" t="s">
        <v>1133</v>
      </c>
      <c r="D481" s="241">
        <f>COUNTIF($C$1:$C481,C481)</f>
        <v>6</v>
      </c>
      <c r="E481" s="241" t="str">
        <f t="shared" si="27"/>
        <v>Researched the last purchase online before buying6</v>
      </c>
      <c r="F481" s="86" t="s">
        <v>1144</v>
      </c>
      <c r="G481" s="242">
        <v>0.7649595141700406</v>
      </c>
      <c r="H481" s="245">
        <v>95.637256197294391</v>
      </c>
    </row>
    <row r="482" spans="1:8">
      <c r="A482" s="86" t="str">
        <v>res_domesticappl</v>
      </c>
      <c r="B482" s="239">
        <v>481</v>
      </c>
      <c r="C482" s="86" t="s">
        <v>1133</v>
      </c>
      <c r="D482" s="241">
        <f>COUNTIF($C$1:$C482,C482)</f>
        <v>7</v>
      </c>
      <c r="E482" s="241" t="str">
        <f t="shared" si="27"/>
        <v>Researched the last purchase online before buying7</v>
      </c>
      <c r="F482" s="86" t="s">
        <v>1146</v>
      </c>
      <c r="G482" s="242">
        <v>0.65651012145748988</v>
      </c>
      <c r="H482" s="245">
        <v>96.472791138445942</v>
      </c>
    </row>
    <row r="483" spans="1:8">
      <c r="A483" s="86" t="str">
        <v>res_luxurygoods</v>
      </c>
      <c r="B483" s="239">
        <v>482</v>
      </c>
      <c r="C483" s="86" t="s">
        <v>1133</v>
      </c>
      <c r="D483" s="241">
        <f>COUNTIF($C$1:$C483,C483)</f>
        <v>8</v>
      </c>
      <c r="E483" s="241" t="str">
        <f t="shared" si="27"/>
        <v>Researched the last purchase online before buying8</v>
      </c>
      <c r="F483" s="86" t="s">
        <v>1148</v>
      </c>
      <c r="G483" s="242">
        <v>0.64438056680161948</v>
      </c>
      <c r="H483" s="245">
        <v>97.40185801852671</v>
      </c>
    </row>
    <row r="484" spans="1:8">
      <c r="A484" s="86" t="str">
        <v>res_music</v>
      </c>
      <c r="B484" s="239">
        <v>483</v>
      </c>
      <c r="C484" s="86" t="s">
        <v>1133</v>
      </c>
      <c r="D484" s="241">
        <f>COUNTIF($C$1:$C484,C484)</f>
        <v>9</v>
      </c>
      <c r="E484" s="241" t="str">
        <f t="shared" si="27"/>
        <v>Researched the last purchase online before buying9</v>
      </c>
      <c r="F484" s="86" t="s">
        <v>1150</v>
      </c>
      <c r="G484" s="242">
        <v>0.76576923076923076</v>
      </c>
      <c r="H484" s="245">
        <v>95.885486363227415</v>
      </c>
    </row>
    <row r="485" spans="1:8">
      <c r="A485" s="86" t="str">
        <v>res_finance</v>
      </c>
      <c r="B485" s="239">
        <v>484</v>
      </c>
      <c r="C485" s="86" t="s">
        <v>1133</v>
      </c>
      <c r="D485" s="241">
        <f>COUNTIF($C$1:$C485,C485)</f>
        <v>10</v>
      </c>
      <c r="E485" s="241" t="str">
        <f t="shared" si="27"/>
        <v>Researched the last purchase online before buying10</v>
      </c>
      <c r="F485" s="86" t="s">
        <v>1152</v>
      </c>
      <c r="G485" s="242">
        <v>0.71504453441295557</v>
      </c>
      <c r="H485" s="245">
        <v>95.830720179076096</v>
      </c>
    </row>
    <row r="486" spans="1:8">
      <c r="A486" s="86" t="str">
        <v>res_groomingprod</v>
      </c>
      <c r="B486" s="239">
        <v>485</v>
      </c>
      <c r="C486" s="86" t="s">
        <v>1133</v>
      </c>
      <c r="D486" s="241">
        <f>COUNTIF($C$1:$C486,C486)</f>
        <v>11</v>
      </c>
      <c r="E486" s="241" t="str">
        <f t="shared" si="27"/>
        <v>Researched the last purchase online before buying11</v>
      </c>
      <c r="F486" s="86" t="s">
        <v>1154</v>
      </c>
      <c r="G486" s="242">
        <v>0.47185829959514175</v>
      </c>
      <c r="H486" s="245">
        <v>95.015625466222261</v>
      </c>
    </row>
    <row r="487" spans="1:8">
      <c r="A487" s="86" t="str">
        <v>res_alcohol</v>
      </c>
      <c r="B487" s="239">
        <v>486</v>
      </c>
      <c r="C487" s="86" t="s">
        <v>1133</v>
      </c>
      <c r="D487" s="241">
        <f>COUNTIF($C$1:$C487,C487)</f>
        <v>12</v>
      </c>
      <c r="E487" s="241" t="str">
        <f t="shared" si="27"/>
        <v>Researched the last purchase online before buying12</v>
      </c>
      <c r="F487" s="86" t="s">
        <v>1156</v>
      </c>
      <c r="G487" s="242">
        <v>0.2602429149797571</v>
      </c>
      <c r="H487" s="245">
        <v>93.758206919232776</v>
      </c>
    </row>
    <row r="488" spans="1:8">
      <c r="A488" s="86" t="str">
        <v>res_gaming</v>
      </c>
      <c r="B488" s="239">
        <v>487</v>
      </c>
      <c r="C488" s="86" t="s">
        <v>1133</v>
      </c>
      <c r="D488" s="241">
        <f>COUNTIF($C$1:$C488,C488)</f>
        <v>13</v>
      </c>
      <c r="E488" s="241" t="str">
        <f t="shared" si="27"/>
        <v>Researched the last purchase online before buying13</v>
      </c>
      <c r="F488" s="86" t="s">
        <v>1158</v>
      </c>
      <c r="G488" s="242">
        <v>0.71126315789473682</v>
      </c>
      <c r="H488" s="245">
        <v>94.945127213229867</v>
      </c>
    </row>
    <row r="489" spans="1:8">
      <c r="A489" s="86" t="str">
        <v>res_sportsequip</v>
      </c>
      <c r="B489" s="239">
        <v>488</v>
      </c>
      <c r="C489" s="86" t="s">
        <v>1133</v>
      </c>
      <c r="D489" s="241">
        <f>COUNTIF($C$1:$C489,C489)</f>
        <v>14</v>
      </c>
      <c r="E489" s="241" t="str">
        <f t="shared" si="27"/>
        <v>Researched the last purchase online before buying14</v>
      </c>
      <c r="F489" s="86" t="s">
        <v>1160</v>
      </c>
      <c r="G489" s="242">
        <v>0.57663157894736838</v>
      </c>
      <c r="H489" s="245">
        <v>94.544427706047529</v>
      </c>
    </row>
    <row r="490" spans="1:8">
      <c r="A490" s="86" t="str">
        <v>res_diy</v>
      </c>
      <c r="B490" s="239">
        <v>489</v>
      </c>
      <c r="C490" s="86" t="s">
        <v>1133</v>
      </c>
      <c r="D490" s="241">
        <f>COUNTIF($C$1:$C490,C490)</f>
        <v>15</v>
      </c>
      <c r="E490" s="241" t="str">
        <f t="shared" si="27"/>
        <v>Researched the last purchase online before buying15</v>
      </c>
      <c r="F490" s="86" t="s">
        <v>1162</v>
      </c>
      <c r="G490" s="242">
        <v>0.49904048582995952</v>
      </c>
      <c r="H490" s="245">
        <v>97.167103322566845</v>
      </c>
    </row>
    <row r="491" spans="1:8">
      <c r="A491" s="86" t="str">
        <v>pur_onl_cars</v>
      </c>
      <c r="B491" s="239">
        <v>490</v>
      </c>
      <c r="C491" s="86" t="s">
        <v>1164</v>
      </c>
      <c r="D491" s="241">
        <f>COUNTIF($C$1:$C491,C491)</f>
        <v>1</v>
      </c>
      <c r="E491" s="241" t="str">
        <f t="shared" si="27"/>
        <v>Bought the last purchase online using any device1</v>
      </c>
      <c r="F491" s="86" t="s">
        <v>1134</v>
      </c>
      <c r="G491" s="242">
        <v>9.1360323886639672E-2</v>
      </c>
      <c r="H491" s="245">
        <v>95.948468311914013</v>
      </c>
    </row>
    <row r="492" spans="1:8">
      <c r="A492" s="86" t="str">
        <v>pur_onl_tech</v>
      </c>
      <c r="B492" s="239">
        <v>491</v>
      </c>
      <c r="C492" s="86" t="s">
        <v>1164</v>
      </c>
      <c r="D492" s="241">
        <f>COUNTIF($C$1:$C492,C492)</f>
        <v>2</v>
      </c>
      <c r="E492" s="241" t="str">
        <f t="shared" si="27"/>
        <v>Bought the last purchase online using any device2</v>
      </c>
      <c r="F492" s="86" t="s">
        <v>1136</v>
      </c>
      <c r="G492" s="242">
        <v>0.43385020242914973</v>
      </c>
      <c r="H492" s="245">
        <v>95.26872399625465</v>
      </c>
    </row>
    <row r="493" spans="1:8">
      <c r="A493" s="130" t="str">
        <v>pur_onl_tickets</v>
      </c>
      <c r="B493" s="239">
        <v>492</v>
      </c>
      <c r="C493" s="130" t="s">
        <v>1164</v>
      </c>
      <c r="D493" s="241">
        <f>COUNTIF($C$1:$C493,C493)</f>
        <v>3</v>
      </c>
      <c r="E493" s="241" t="str">
        <f t="shared" si="27"/>
        <v>Bought the last purchase online using any device3</v>
      </c>
      <c r="F493" s="130" t="s">
        <v>1138</v>
      </c>
      <c r="G493" s="243">
        <v>0.36225910931174093</v>
      </c>
      <c r="H493" s="246">
        <v>89.504822218893239</v>
      </c>
    </row>
    <row r="494" spans="1:8">
      <c r="A494" s="130" t="str">
        <v>pur_onl_clothes</v>
      </c>
      <c r="B494" s="239">
        <v>493</v>
      </c>
      <c r="C494" s="130" t="s">
        <v>1164</v>
      </c>
      <c r="D494" s="241">
        <f>COUNTIF($C$1:$C494,C494)</f>
        <v>4</v>
      </c>
      <c r="E494" s="241" t="str">
        <f t="shared" si="27"/>
        <v>Bought the last purchase online using any device4</v>
      </c>
      <c r="F494" s="130" t="s">
        <v>1140</v>
      </c>
      <c r="G494" s="243">
        <v>0.40635222672064775</v>
      </c>
      <c r="H494" s="246">
        <v>95.079962364372179</v>
      </c>
    </row>
    <row r="495" spans="1:8">
      <c r="A495" s="130" t="str">
        <v>pur_onl_groceries</v>
      </c>
      <c r="B495" s="239">
        <v>494</v>
      </c>
      <c r="C495" s="130" t="s">
        <v>1164</v>
      </c>
      <c r="D495" s="241">
        <f>COUNTIF($C$1:$C495,C495)</f>
        <v>5</v>
      </c>
      <c r="E495" s="241" t="str">
        <f t="shared" si="27"/>
        <v>Bought the last purchase online using any device5</v>
      </c>
      <c r="F495" s="130" t="s">
        <v>1142</v>
      </c>
      <c r="G495" s="243">
        <v>0.20623076923076922</v>
      </c>
      <c r="H495" s="246">
        <v>94.015914797707239</v>
      </c>
    </row>
    <row r="496" spans="1:8">
      <c r="A496" s="130" t="str">
        <v>pur_onl_holidays</v>
      </c>
      <c r="B496" s="239">
        <v>495</v>
      </c>
      <c r="C496" s="130" t="s">
        <v>1164</v>
      </c>
      <c r="D496" s="241">
        <f>COUNTIF($C$1:$C496,C496)</f>
        <v>6</v>
      </c>
      <c r="E496" s="241" t="str">
        <f t="shared" si="27"/>
        <v>Bought the last purchase online using any device6</v>
      </c>
      <c r="F496" s="130" t="s">
        <v>1144</v>
      </c>
      <c r="G496" s="243">
        <v>0.4314615384615384</v>
      </c>
      <c r="H496" s="246">
        <v>89.375588755837668</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0.36655465587044539</v>
      </c>
      <c r="H497" s="246">
        <v>97.737926621691727</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0.19246153846153849</v>
      </c>
      <c r="H498" s="246">
        <v>95.466840170217012</v>
      </c>
    </row>
    <row r="499" spans="1:8">
      <c r="A499" s="130" t="str">
        <v>pur_onl_music</v>
      </c>
      <c r="B499" s="239">
        <v>498</v>
      </c>
      <c r="C499" s="130" t="s">
        <v>1164</v>
      </c>
      <c r="D499" s="241">
        <f>COUNTIF($C$1:$C499,C499)</f>
        <v>9</v>
      </c>
      <c r="E499" s="241" t="str">
        <f t="shared" si="27"/>
        <v>Bought the last purchase online using any device9</v>
      </c>
      <c r="F499" s="130" t="s">
        <v>1150</v>
      </c>
      <c r="G499" s="243">
        <v>0.39395951417004055</v>
      </c>
      <c r="H499" s="246">
        <v>91.904423068624041</v>
      </c>
    </row>
    <row r="500" spans="1:8">
      <c r="A500" s="130" t="str">
        <v>pur_onl_finance</v>
      </c>
      <c r="B500" s="239">
        <v>499</v>
      </c>
      <c r="C500" s="130" t="s">
        <v>1164</v>
      </c>
      <c r="D500" s="241">
        <f>COUNTIF($C$1:$C500,C500)</f>
        <v>10</v>
      </c>
      <c r="E500" s="241" t="str">
        <f t="shared" si="27"/>
        <v>Bought the last purchase online using any device10</v>
      </c>
      <c r="F500" s="130" t="s">
        <v>1152</v>
      </c>
      <c r="G500" s="243">
        <v>0.44423076923076921</v>
      </c>
      <c r="H500" s="246">
        <v>93.263778316634699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0.26224696356275301</v>
      </c>
      <c r="H501" s="246">
        <v>93.80567134858542</v>
      </c>
    </row>
    <row r="502" spans="1:8">
      <c r="A502" s="130" t="str">
        <v>pur_onl_alcohol</v>
      </c>
      <c r="B502" s="239">
        <v>501</v>
      </c>
      <c r="C502" s="130" t="s">
        <v>1164</v>
      </c>
      <c r="D502" s="241">
        <f>COUNTIF($C$1:$C502,C502)</f>
        <v>12</v>
      </c>
      <c r="E502" s="241" t="str">
        <f t="shared" si="27"/>
        <v>Bought the last purchase online using any device12</v>
      </c>
      <c r="F502" s="130" t="s">
        <v>1156</v>
      </c>
      <c r="G502" s="243">
        <v>0.12500404858299596</v>
      </c>
      <c r="H502" s="246">
        <v>89.044336016328117</v>
      </c>
    </row>
    <row r="503" spans="1:8">
      <c r="A503" s="130" t="str">
        <v>pur_onl_gaming</v>
      </c>
      <c r="B503" s="239">
        <v>502</v>
      </c>
      <c r="C503" s="130" t="s">
        <v>1164</v>
      </c>
      <c r="D503" s="241">
        <f>COUNTIF($C$1:$C503,C503)</f>
        <v>13</v>
      </c>
      <c r="E503" s="241" t="str">
        <f t="shared" si="27"/>
        <v>Bought the last purchase online using any device13</v>
      </c>
      <c r="F503" s="130" t="s">
        <v>1158</v>
      </c>
      <c r="G503" s="243">
        <v>0.26287449392712553</v>
      </c>
      <c r="H503" s="246">
        <v>97.492848885574062</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0.24168421052631578</v>
      </c>
      <c r="H504" s="246">
        <v>90.769531063635895</v>
      </c>
    </row>
    <row r="505" spans="1:8">
      <c r="A505" s="130" t="str">
        <v>pur_onl_diy</v>
      </c>
      <c r="B505" s="239">
        <v>504</v>
      </c>
      <c r="C505" s="130" t="s">
        <v>1164</v>
      </c>
      <c r="D505" s="241">
        <f>COUNTIF($C$1:$C505,C505)</f>
        <v>15</v>
      </c>
      <c r="E505" s="241" t="str">
        <f t="shared" si="27"/>
        <v>Bought the last purchase online using any device15</v>
      </c>
      <c r="F505" s="130" t="s">
        <v>1162</v>
      </c>
      <c r="G505" s="243">
        <v>0.22560728744939268</v>
      </c>
      <c r="H505" s="246">
        <v>94.550648431038624</v>
      </c>
    </row>
    <row r="506" spans="1:8">
      <c r="A506" s="130" t="str">
        <v>site_airbnb</v>
      </c>
      <c r="B506" s="239">
        <v>505</v>
      </c>
      <c r="C506" s="130" t="s">
        <v>1180</v>
      </c>
      <c r="D506" s="241">
        <f>COUNTIF($C$1:$C506,C506)</f>
        <v>1</v>
      </c>
      <c r="E506" s="241" t="str">
        <f t="shared" si="27"/>
        <v>Favourite web sites1</v>
      </c>
      <c r="F506" s="130" t="s">
        <v>1181</v>
      </c>
      <c r="G506" s="243">
        <v>4.2072874493927125E-2</v>
      </c>
      <c r="H506" s="246">
        <v>84.871006462040171</v>
      </c>
    </row>
    <row r="507" spans="1:8">
      <c r="A507" s="130" t="str">
        <v>site_amazon</v>
      </c>
      <c r="B507" s="239">
        <v>506</v>
      </c>
      <c r="C507" s="130" t="s">
        <v>1180</v>
      </c>
      <c r="D507" s="241">
        <f>COUNTIF($C$1:$C507,C507)</f>
        <v>2</v>
      </c>
      <c r="E507" s="241" t="str">
        <f t="shared" si="27"/>
        <v>Favourite web sites2</v>
      </c>
      <c r="F507" s="130" t="s">
        <v>1183</v>
      </c>
      <c r="G507" s="243">
        <v>0.49212145748987862</v>
      </c>
      <c r="H507" s="246">
        <v>96.800852280389066</v>
      </c>
    </row>
    <row r="508" spans="1:8">
      <c r="A508" s="86" t="str">
        <v>site_itunes</v>
      </c>
      <c r="B508" s="239">
        <v>507</v>
      </c>
      <c r="C508" s="86" t="s">
        <v>1180</v>
      </c>
      <c r="D508" s="241">
        <f>COUNTIF($C$1:$C508,C508)</f>
        <v>3</v>
      </c>
      <c r="E508" s="241" t="str">
        <f t="shared" si="27"/>
        <v>Favourite web sites3</v>
      </c>
      <c r="F508" s="86" t="s">
        <v>1185</v>
      </c>
      <c r="G508" s="242">
        <v>5.4238866396761135E-2</v>
      </c>
      <c r="H508" s="245">
        <v>96.119376513572021</v>
      </c>
    </row>
    <row r="509" spans="1:8">
      <c r="A509" s="86" t="str">
        <v>site_argos</v>
      </c>
      <c r="B509" s="239">
        <v>508</v>
      </c>
      <c r="C509" s="86" t="s">
        <v>1180</v>
      </c>
      <c r="D509" s="241">
        <f>COUNTIF($C$1:$C509,C509)</f>
        <v>4</v>
      </c>
      <c r="E509" s="241" t="str">
        <f t="shared" si="27"/>
        <v>Favourite web sites4</v>
      </c>
      <c r="F509" s="86" t="s">
        <v>1187</v>
      </c>
      <c r="G509" s="242">
        <v>0.15077327935222676</v>
      </c>
      <c r="H509" s="245">
        <v>108.64865275772544</v>
      </c>
    </row>
    <row r="510" spans="1:8">
      <c r="A510" s="86" t="str">
        <v>site_asos</v>
      </c>
      <c r="B510" s="239">
        <v>509</v>
      </c>
      <c r="C510" s="86" t="s">
        <v>1180</v>
      </c>
      <c r="D510" s="241">
        <f>COUNTIF($C$1:$C510,C510)</f>
        <v>5</v>
      </c>
      <c r="E510" s="241" t="str">
        <f t="shared" si="27"/>
        <v>Favourite web sites5</v>
      </c>
      <c r="F510" s="86" t="s">
        <v>1189</v>
      </c>
      <c r="G510" s="242">
        <v>6.9441295546558687E-2</v>
      </c>
      <c r="H510" s="245">
        <v>90.717368640630767</v>
      </c>
    </row>
    <row r="511" spans="1:8">
      <c r="A511" s="86" t="str">
        <v>site_audible</v>
      </c>
      <c r="B511" s="239">
        <v>510</v>
      </c>
      <c r="C511" s="86" t="s">
        <v>1180</v>
      </c>
      <c r="D511" s="241">
        <f>COUNTIF($C$1:$C511,C511)</f>
        <v>6</v>
      </c>
      <c r="E511" s="241" t="str">
        <f t="shared" si="27"/>
        <v>Favourite web sites6</v>
      </c>
      <c r="F511" s="86" t="s">
        <v>1191</v>
      </c>
      <c r="G511" s="242">
        <v>3.1700404858299593E-2</v>
      </c>
      <c r="H511" s="245">
        <v>100.76989655567623</v>
      </c>
    </row>
    <row r="512" spans="1:8">
      <c r="A512" s="86" t="str">
        <v>site_autotrader</v>
      </c>
      <c r="B512" s="239">
        <v>511</v>
      </c>
      <c r="C512" s="86" t="s">
        <v>1180</v>
      </c>
      <c r="D512" s="241">
        <f>COUNTIF($C$1:$C512,C512)</f>
        <v>7</v>
      </c>
      <c r="E512" s="241" t="str">
        <f t="shared" si="27"/>
        <v>Favourite web sites7</v>
      </c>
      <c r="F512" s="86" t="s">
        <v>1193</v>
      </c>
      <c r="G512" s="242">
        <v>3.303238866396762E-2</v>
      </c>
      <c r="H512" s="245">
        <v>95.126166892390714</v>
      </c>
    </row>
    <row r="513" spans="1:8">
      <c r="A513" s="86" t="str">
        <v>site_bbcgoodfood</v>
      </c>
      <c r="B513" s="239">
        <v>512</v>
      </c>
      <c r="C513" s="86" t="s">
        <v>1180</v>
      </c>
      <c r="D513" s="241">
        <f>COUNTIF($C$1:$C513,C513)</f>
        <v>8</v>
      </c>
      <c r="E513" s="241" t="str">
        <f t="shared" si="27"/>
        <v>Favourite web sites8</v>
      </c>
      <c r="F513" s="86" t="s">
        <v>1195</v>
      </c>
      <c r="G513" s="242">
        <v>9.9858299595141697E-2</v>
      </c>
      <c r="H513" s="245">
        <v>94.08259314101349</v>
      </c>
    </row>
    <row r="514" spans="1:8">
      <c r="A514" s="86" t="str">
        <v>site_bbcnews</v>
      </c>
      <c r="B514" s="239">
        <v>513</v>
      </c>
      <c r="C514" s="86" t="s">
        <v>1180</v>
      </c>
      <c r="D514" s="241">
        <f>COUNTIF($C$1:$C514,C514)</f>
        <v>9</v>
      </c>
      <c r="E514" s="241" t="str">
        <f t="shared" si="27"/>
        <v>Favourite web sites9</v>
      </c>
      <c r="F514" s="86" t="s">
        <v>1197</v>
      </c>
      <c r="G514" s="242">
        <v>0.24533198380566801</v>
      </c>
      <c r="H514" s="245">
        <v>86.728978775484052</v>
      </c>
    </row>
    <row r="515" spans="1:8">
      <c r="A515" s="86" t="str">
        <v>site_bbcsport</v>
      </c>
      <c r="B515" s="239">
        <v>514</v>
      </c>
      <c r="C515" s="86" t="s">
        <v>1180</v>
      </c>
      <c r="D515" s="241">
        <f>COUNTIF($C$1:$C515,C515)</f>
        <v>10</v>
      </c>
      <c r="E515" s="241" t="str">
        <f t="shared" ref="E515:E578" si="28">C515&amp;D515</f>
        <v>Favourite web sites10</v>
      </c>
      <c r="F515" s="86" t="s">
        <v>1199</v>
      </c>
      <c r="G515" s="242">
        <v>0.14518623481781376</v>
      </c>
      <c r="H515" s="245">
        <v>93.448747405199825</v>
      </c>
    </row>
    <row r="516" spans="1:8">
      <c r="A516" s="86" t="str">
        <v>site_bet365</v>
      </c>
      <c r="B516" s="239">
        <v>515</v>
      </c>
      <c r="C516" s="86" t="s">
        <v>1180</v>
      </c>
      <c r="D516" s="241">
        <f>COUNTIF($C$1:$C516,C516)</f>
        <v>11</v>
      </c>
      <c r="E516" s="241" t="str">
        <f t="shared" si="28"/>
        <v>Favourite web sites11</v>
      </c>
      <c r="F516" s="86" t="s">
        <v>1201</v>
      </c>
      <c r="G516" s="242">
        <v>2.52914979757085E-2</v>
      </c>
      <c r="H516" s="245">
        <v>98.864454459130386</v>
      </c>
    </row>
    <row r="517" spans="1:8">
      <c r="A517" s="86" t="str">
        <v>site_bing</v>
      </c>
      <c r="B517" s="239">
        <v>516</v>
      </c>
      <c r="C517" s="86" t="s">
        <v>1180</v>
      </c>
      <c r="D517" s="241">
        <f>COUNTIF($C$1:$C517,C517)</f>
        <v>12</v>
      </c>
      <c r="E517" s="241" t="str">
        <f t="shared" si="28"/>
        <v>Favourite web sites12</v>
      </c>
      <c r="F517" s="86" t="s">
        <v>1203</v>
      </c>
      <c r="G517" s="242">
        <v>2.0388663967611333E-2</v>
      </c>
      <c r="H517" s="245">
        <v>100.99251361563151</v>
      </c>
    </row>
    <row r="518" spans="1:8">
      <c r="A518" s="86" t="str">
        <v>site_boots</v>
      </c>
      <c r="B518" s="239">
        <v>517</v>
      </c>
      <c r="C518" s="86" t="s">
        <v>1180</v>
      </c>
      <c r="D518" s="241">
        <f>COUNTIF($C$1:$C518,C518)</f>
        <v>13</v>
      </c>
      <c r="E518" s="241" t="str">
        <f t="shared" si="28"/>
        <v>Favourite web sites13</v>
      </c>
      <c r="F518" s="86" t="s">
        <v>1205</v>
      </c>
      <c r="G518" s="242">
        <v>0.10751417004048584</v>
      </c>
      <c r="H518" s="245">
        <v>99.4960816612885</v>
      </c>
    </row>
    <row r="519" spans="1:8">
      <c r="A519" s="86" t="str">
        <v>site_buzzfeed</v>
      </c>
      <c r="B519" s="239">
        <v>518</v>
      </c>
      <c r="C519" s="86" t="s">
        <v>1180</v>
      </c>
      <c r="D519" s="241">
        <f>COUNTIF($C$1:$C519,C519)</f>
        <v>14</v>
      </c>
      <c r="E519" s="241" t="str">
        <f t="shared" si="28"/>
        <v>Favourite web sites14</v>
      </c>
      <c r="F519" s="86" t="s">
        <v>1207</v>
      </c>
      <c r="G519" s="242">
        <v>3.3473684210526315E-2</v>
      </c>
      <c r="H519" s="245">
        <v>92.951444553033852</v>
      </c>
    </row>
    <row r="520" spans="1:8">
      <c r="A520" s="86" t="str">
        <v>site_carphonewarehouse</v>
      </c>
      <c r="B520" s="239">
        <v>519</v>
      </c>
      <c r="C520" s="86" t="s">
        <v>1180</v>
      </c>
      <c r="D520" s="241">
        <f>COUNTIF($C$1:$C520,C520)</f>
        <v>15</v>
      </c>
      <c r="E520" s="241" t="str">
        <f t="shared" si="28"/>
        <v>Favourite web sites15</v>
      </c>
      <c r="F520" s="86" t="s">
        <v>1209</v>
      </c>
      <c r="G520" s="242">
        <v>1.7348178137651823E-2</v>
      </c>
      <c r="H520" s="245">
        <v>96.709753839917013</v>
      </c>
    </row>
    <row r="521" spans="1:8">
      <c r="A521" s="86" t="str">
        <v>site_comparethemarket</v>
      </c>
      <c r="B521" s="239">
        <v>520</v>
      </c>
      <c r="C521" s="86" t="s">
        <v>1180</v>
      </c>
      <c r="D521" s="241">
        <f>COUNTIF($C$1:$C521,C521)</f>
        <v>16</v>
      </c>
      <c r="E521" s="241" t="str">
        <f t="shared" si="28"/>
        <v>Favourite web sites16</v>
      </c>
      <c r="F521" s="86" t="s">
        <v>1211</v>
      </c>
      <c r="G521" s="242">
        <v>6.5870445344129572E-2</v>
      </c>
      <c r="H521" s="245">
        <v>99.633460049607962</v>
      </c>
    </row>
    <row r="522" spans="1:8">
      <c r="A522" s="86" t="str">
        <v>site_confused</v>
      </c>
      <c r="B522" s="239">
        <v>521</v>
      </c>
      <c r="C522" s="86" t="s">
        <v>1180</v>
      </c>
      <c r="D522" s="241">
        <f>COUNTIF($C$1:$C522,C522)</f>
        <v>17</v>
      </c>
      <c r="E522" s="241" t="str">
        <f t="shared" si="28"/>
        <v>Favourite web sites17</v>
      </c>
      <c r="F522" s="86" t="s">
        <v>1213</v>
      </c>
      <c r="G522" s="242">
        <v>2.6975708502024291E-2</v>
      </c>
      <c r="H522" s="245">
        <v>100.18274781878608</v>
      </c>
    </row>
    <row r="523" spans="1:8">
      <c r="A523" s="86" t="str">
        <v>site_currys</v>
      </c>
      <c r="B523" s="239">
        <v>522</v>
      </c>
      <c r="C523" s="86" t="s">
        <v>1180</v>
      </c>
      <c r="D523" s="241">
        <f>COUNTIF($C$1:$C523,C523)</f>
        <v>18</v>
      </c>
      <c r="E523" s="241" t="str">
        <f t="shared" si="28"/>
        <v>Favourite web sites18</v>
      </c>
      <c r="F523" s="86" t="s">
        <v>1215</v>
      </c>
      <c r="G523" s="242">
        <v>6.189068825910931E-2</v>
      </c>
      <c r="H523" s="245">
        <v>100.89491076476691</v>
      </c>
    </row>
    <row r="524" spans="1:8">
      <c r="A524" s="86" t="str">
        <v>site_digitalspy</v>
      </c>
      <c r="B524" s="239">
        <v>523</v>
      </c>
      <c r="C524" s="86" t="s">
        <v>1180</v>
      </c>
      <c r="D524" s="241">
        <f>COUNTIF($C$1:$C524,C524)</f>
        <v>19</v>
      </c>
      <c r="E524" s="241" t="str">
        <f t="shared" si="28"/>
        <v>Favourite web sites19</v>
      </c>
      <c r="F524" s="86" t="s">
        <v>1217</v>
      </c>
      <c r="G524" s="242">
        <v>2.0222672064777326E-2</v>
      </c>
      <c r="H524" s="245">
        <v>92.197041270815362</v>
      </c>
    </row>
    <row r="525" spans="1:8">
      <c r="A525" s="86" t="str">
        <v>site_direct</v>
      </c>
      <c r="B525" s="239">
        <v>524</v>
      </c>
      <c r="C525" s="86" t="s">
        <v>1180</v>
      </c>
      <c r="D525" s="241">
        <f>COUNTIF($C$1:$C525,C525)</f>
        <v>20</v>
      </c>
      <c r="E525" s="241" t="str">
        <f t="shared" si="28"/>
        <v>Favourite web sites20</v>
      </c>
      <c r="F525" s="86" t="s">
        <v>1219</v>
      </c>
      <c r="G525" s="242">
        <v>7.5048582995951421E-2</v>
      </c>
      <c r="H525" s="245">
        <v>102.81053558309161</v>
      </c>
    </row>
    <row r="526" spans="1:8">
      <c r="A526" s="86" t="str">
        <v>site_ebay</v>
      </c>
      <c r="B526" s="239">
        <v>525</v>
      </c>
      <c r="C526" s="86" t="s">
        <v>1180</v>
      </c>
      <c r="D526" s="241">
        <f>COUNTIF($C$1:$C526,C526)</f>
        <v>21</v>
      </c>
      <c r="E526" s="241" t="str">
        <f t="shared" si="28"/>
        <v>Favourite web sites21</v>
      </c>
      <c r="F526" s="86" t="s">
        <v>1221</v>
      </c>
      <c r="G526" s="242">
        <v>0.29838461538461536</v>
      </c>
      <c r="H526" s="245">
        <v>100.48112217082779</v>
      </c>
    </row>
    <row r="527" spans="1:8">
      <c r="A527" s="86" t="str">
        <v>site_etsy</v>
      </c>
      <c r="B527" s="239">
        <v>526</v>
      </c>
      <c r="C527" s="86" t="s">
        <v>1180</v>
      </c>
      <c r="D527" s="241">
        <f>COUNTIF($C$1:$C527,C527)</f>
        <v>22</v>
      </c>
      <c r="E527" s="241" t="str">
        <f t="shared" si="28"/>
        <v>Favourite web sites22</v>
      </c>
      <c r="F527" s="86" t="s">
        <v>1223</v>
      </c>
      <c r="G527" s="242">
        <v>6.4218623481781381E-2</v>
      </c>
      <c r="H527" s="245">
        <v>94.367168851119928</v>
      </c>
    </row>
    <row r="528" spans="1:8">
      <c r="A528" s="86" t="str">
        <v>site_expedia</v>
      </c>
      <c r="B528" s="239">
        <v>527</v>
      </c>
      <c r="C528" s="86" t="s">
        <v>1180</v>
      </c>
      <c r="D528" s="241">
        <f>COUNTIF($C$1:$C528,C528)</f>
        <v>23</v>
      </c>
      <c r="E528" s="241" t="str">
        <f t="shared" si="28"/>
        <v>Favourite web sites23</v>
      </c>
      <c r="F528" s="86" t="s">
        <v>1225</v>
      </c>
      <c r="G528" s="242">
        <v>4.1542510121457481E-2</v>
      </c>
      <c r="H528" s="245">
        <v>101.77785052346975</v>
      </c>
    </row>
    <row r="529" spans="1:8">
      <c r="A529" s="86" t="str">
        <v>site_freecycle</v>
      </c>
      <c r="B529" s="239">
        <v>528</v>
      </c>
      <c r="C529" s="86" t="s">
        <v>1180</v>
      </c>
      <c r="D529" s="241">
        <f>COUNTIF($C$1:$C529,C529)</f>
        <v>24</v>
      </c>
      <c r="E529" s="241" t="str">
        <f t="shared" si="28"/>
        <v>Favourite web sites24</v>
      </c>
      <c r="F529" s="86" t="s">
        <v>1227</v>
      </c>
      <c r="G529" s="242">
        <v>2.581781376518219E-2</v>
      </c>
      <c r="H529" s="245">
        <v>95.882666913033063</v>
      </c>
    </row>
    <row r="530" spans="1:8">
      <c r="A530" s="86" t="str">
        <v>site_game</v>
      </c>
      <c r="B530" s="239">
        <v>529</v>
      </c>
      <c r="C530" s="86" t="s">
        <v>1180</v>
      </c>
      <c r="D530" s="241">
        <f>COUNTIF($C$1:$C530,C530)</f>
        <v>25</v>
      </c>
      <c r="E530" s="241" t="str">
        <f t="shared" si="28"/>
        <v>Favourite web sites25</v>
      </c>
      <c r="F530" s="86" t="s">
        <v>1229</v>
      </c>
      <c r="G530" s="242">
        <v>3.1692307692307693E-2</v>
      </c>
      <c r="H530" s="245">
        <v>103.74615204582163</v>
      </c>
    </row>
    <row r="531" spans="1:8">
      <c r="A531" s="86" t="str">
        <v>site_gmail</v>
      </c>
      <c r="B531" s="239">
        <v>530</v>
      </c>
      <c r="C531" s="86" t="s">
        <v>1180</v>
      </c>
      <c r="D531" s="241">
        <f>COUNTIF($C$1:$C531,C531)</f>
        <v>26</v>
      </c>
      <c r="E531" s="241" t="str">
        <f t="shared" si="28"/>
        <v>Favourite web sites26</v>
      </c>
      <c r="F531" s="86" t="s">
        <v>1231</v>
      </c>
      <c r="G531" s="242">
        <v>0.23202024291497975</v>
      </c>
      <c r="H531" s="245">
        <v>96.157627798588948</v>
      </c>
    </row>
    <row r="532" spans="1:8">
      <c r="A532" s="86" t="str">
        <v>site_google</v>
      </c>
      <c r="B532" s="239">
        <v>531</v>
      </c>
      <c r="C532" s="86" t="s">
        <v>1180</v>
      </c>
      <c r="D532" s="241">
        <f>COUNTIF($C$1:$C532,C532)</f>
        <v>27</v>
      </c>
      <c r="E532" s="241" t="str">
        <f t="shared" si="28"/>
        <v>Favourite web sites27</v>
      </c>
      <c r="F532" s="86" t="s">
        <v>1233</v>
      </c>
      <c r="G532" s="242">
        <v>0.39143319838056684</v>
      </c>
      <c r="H532" s="245">
        <v>95.327532142381571</v>
      </c>
    </row>
    <row r="533" spans="1:8">
      <c r="A533" s="86" t="str">
        <v>site_groupon</v>
      </c>
      <c r="B533" s="239">
        <v>532</v>
      </c>
      <c r="C533" s="86" t="s">
        <v>1180</v>
      </c>
      <c r="D533" s="241">
        <f>COUNTIF($C$1:$C533,C533)</f>
        <v>28</v>
      </c>
      <c r="E533" s="241" t="str">
        <f t="shared" si="28"/>
        <v>Favourite web sites28</v>
      </c>
      <c r="F533" s="86" t="s">
        <v>1235</v>
      </c>
      <c r="G533" s="242">
        <v>7.2404858299595143E-2</v>
      </c>
      <c r="H533" s="245">
        <v>100.45779680675351</v>
      </c>
    </row>
    <row r="534" spans="1:8">
      <c r="A534" s="86" t="str">
        <v>site_gumtree</v>
      </c>
      <c r="B534" s="239">
        <v>533</v>
      </c>
      <c r="C534" s="86" t="s">
        <v>1180</v>
      </c>
      <c r="D534" s="241">
        <f>COUNTIF($C$1:$C534,C534)</f>
        <v>29</v>
      </c>
      <c r="E534" s="241" t="str">
        <f t="shared" si="28"/>
        <v>Favourite web sites29</v>
      </c>
      <c r="F534" s="86" t="s">
        <v>1237</v>
      </c>
      <c r="G534" s="242">
        <v>7.0453441295546565E-2</v>
      </c>
      <c r="H534" s="245">
        <v>105.57798347047702</v>
      </c>
    </row>
    <row r="535" spans="1:8">
      <c r="A535" s="86" t="str">
        <v>site_healthline</v>
      </c>
      <c r="B535" s="239">
        <v>534</v>
      </c>
      <c r="C535" s="86" t="s">
        <v>1180</v>
      </c>
      <c r="D535" s="241">
        <f>COUNTIF($C$1:$C535,C535)</f>
        <v>30</v>
      </c>
      <c r="E535" s="241" t="str">
        <f t="shared" si="28"/>
        <v>Favourite web sites30</v>
      </c>
      <c r="F535" s="86" t="s">
        <v>1239</v>
      </c>
      <c r="G535" s="242">
        <v>1.0562753036437247E-2</v>
      </c>
      <c r="H535" s="245">
        <v>95.757065221447249</v>
      </c>
    </row>
    <row r="536" spans="1:8">
      <c r="A536" s="86" t="str">
        <v>site_hotels</v>
      </c>
      <c r="B536" s="239">
        <v>535</v>
      </c>
      <c r="C536" s="86" t="s">
        <v>1180</v>
      </c>
      <c r="D536" s="241">
        <f>COUNTIF($C$1:$C536,C536)</f>
        <v>31</v>
      </c>
      <c r="E536" s="241" t="str">
        <f t="shared" si="28"/>
        <v>Favourite web sites31</v>
      </c>
      <c r="F536" s="86" t="s">
        <v>1241</v>
      </c>
      <c r="G536" s="242">
        <v>3.6825910931174086E-2</v>
      </c>
      <c r="H536" s="245">
        <v>97.077478555858747</v>
      </c>
    </row>
    <row r="537" spans="1:8">
      <c r="A537" s="86" t="str">
        <v>site_hotukdeals</v>
      </c>
      <c r="B537" s="239">
        <v>536</v>
      </c>
      <c r="C537" s="86" t="s">
        <v>1180</v>
      </c>
      <c r="D537" s="241">
        <f>COUNTIF($C$1:$C537,C537)</f>
        <v>32</v>
      </c>
      <c r="E537" s="241" t="str">
        <f t="shared" si="28"/>
        <v>Favourite web sites32</v>
      </c>
      <c r="F537" s="86" t="s">
        <v>1243</v>
      </c>
      <c r="G537" s="242">
        <v>4.3744939271255057E-2</v>
      </c>
      <c r="H537" s="245">
        <v>97.855265403749627</v>
      </c>
    </row>
    <row r="538" spans="1:8">
      <c r="A538" s="86" t="str">
        <v>site_huffingtonpost</v>
      </c>
      <c r="B538" s="239">
        <v>537</v>
      </c>
      <c r="C538" s="86" t="s">
        <v>1180</v>
      </c>
      <c r="D538" s="241">
        <f>COUNTIF($C$1:$C538,C538)</f>
        <v>33</v>
      </c>
      <c r="E538" s="241" t="str">
        <f t="shared" si="28"/>
        <v>Favourite web sites33</v>
      </c>
      <c r="F538" s="86" t="s">
        <v>1245</v>
      </c>
      <c r="G538" s="242">
        <v>2.4716599190283406E-2</v>
      </c>
      <c r="H538" s="245">
        <v>97.256864815427861</v>
      </c>
    </row>
    <row r="539" spans="1:8">
      <c r="A539" s="86" t="str">
        <v>site_hungryhouse</v>
      </c>
      <c r="B539" s="239">
        <v>538</v>
      </c>
      <c r="C539" s="86" t="s">
        <v>1180</v>
      </c>
      <c r="D539" s="241">
        <f>COUNTIF($C$1:$C539,C539)</f>
        <v>34</v>
      </c>
      <c r="E539" s="241" t="str">
        <f t="shared" si="28"/>
        <v>Favourite web sites34</v>
      </c>
      <c r="F539" s="86" t="s">
        <v>1247</v>
      </c>
      <c r="G539" s="242">
        <v>1.3534412955465583E-2</v>
      </c>
      <c r="H539" s="245">
        <v>106.05777290667231</v>
      </c>
    </row>
    <row r="540" spans="1:8">
      <c r="A540" s="86" t="str">
        <v>site_ikea</v>
      </c>
      <c r="B540" s="239">
        <v>539</v>
      </c>
      <c r="C540" s="86" t="s">
        <v>1180</v>
      </c>
      <c r="D540" s="241">
        <f>COUNTIF($C$1:$C540,C540)</f>
        <v>35</v>
      </c>
      <c r="E540" s="241" t="str">
        <f t="shared" si="28"/>
        <v>Favourite web sites35</v>
      </c>
      <c r="F540" s="86" t="s">
        <v>1249</v>
      </c>
      <c r="G540" s="242">
        <v>7.3384615384615368E-2</v>
      </c>
      <c r="H540" s="245">
        <v>92.946276388359621</v>
      </c>
    </row>
    <row r="541" spans="1:8">
      <c r="A541" s="86" t="str">
        <v>site_imdb</v>
      </c>
      <c r="B541" s="239">
        <v>540</v>
      </c>
      <c r="C541" s="86" t="s">
        <v>1180</v>
      </c>
      <c r="D541" s="241">
        <f>COUNTIF($C$1:$C541,C541)</f>
        <v>36</v>
      </c>
      <c r="E541" s="241" t="str">
        <f t="shared" si="28"/>
        <v>Favourite web sites36</v>
      </c>
      <c r="F541" s="86" t="s">
        <v>1251</v>
      </c>
      <c r="G541" s="242">
        <v>5.2445344129554657E-2</v>
      </c>
      <c r="H541" s="245">
        <v>98.969894058576429</v>
      </c>
    </row>
    <row r="542" spans="1:8">
      <c r="A542" s="86" t="str">
        <v>site_jamieoliver</v>
      </c>
      <c r="B542" s="239">
        <v>541</v>
      </c>
      <c r="C542" s="86" t="s">
        <v>1180</v>
      </c>
      <c r="D542" s="241">
        <f>COUNTIF($C$1:$C542,C542)</f>
        <v>37</v>
      </c>
      <c r="E542" s="241" t="str">
        <f t="shared" si="28"/>
        <v>Favourite web sites37</v>
      </c>
      <c r="F542" s="86" t="s">
        <v>1253</v>
      </c>
      <c r="G542" s="242">
        <v>1.9299595141700408E-2</v>
      </c>
      <c r="H542" s="245">
        <v>92.630425842718651</v>
      </c>
    </row>
    <row r="543" spans="1:8">
      <c r="A543" s="86" t="str">
        <v>site_johnlewis</v>
      </c>
      <c r="B543" s="239">
        <v>542</v>
      </c>
      <c r="C543" s="86" t="s">
        <v>1180</v>
      </c>
      <c r="D543" s="241">
        <f>COUNTIF($C$1:$C543,C543)</f>
        <v>38</v>
      </c>
      <c r="E543" s="241" t="str">
        <f t="shared" si="28"/>
        <v>Favourite web sites38</v>
      </c>
      <c r="F543" s="86" t="s">
        <v>1255</v>
      </c>
      <c r="G543" s="242">
        <v>6.0858299595141697E-2</v>
      </c>
      <c r="H543" s="245">
        <v>71.91630619759249</v>
      </c>
    </row>
    <row r="544" spans="1:8">
      <c r="A544" s="86" t="str">
        <v>site_justeat</v>
      </c>
      <c r="B544" s="239">
        <v>543</v>
      </c>
      <c r="C544" s="86" t="s">
        <v>1180</v>
      </c>
      <c r="D544" s="241">
        <f>COUNTIF($C$1:$C544,C544)</f>
        <v>39</v>
      </c>
      <c r="E544" s="241" t="str">
        <f t="shared" si="28"/>
        <v>Favourite web sites39</v>
      </c>
      <c r="F544" s="86" t="s">
        <v>1257</v>
      </c>
      <c r="G544" s="242">
        <v>0.12237651821862347</v>
      </c>
      <c r="H544" s="245">
        <v>110.30891949425651</v>
      </c>
    </row>
    <row r="545" spans="1:8">
      <c r="A545" s="86" t="str">
        <v>site_lastminute</v>
      </c>
      <c r="B545" s="239">
        <v>544</v>
      </c>
      <c r="C545" s="86" t="s">
        <v>1180</v>
      </c>
      <c r="D545" s="241">
        <f>COUNTIF($C$1:$C545,C545)</f>
        <v>40</v>
      </c>
      <c r="E545" s="241" t="str">
        <f t="shared" si="28"/>
        <v>Favourite web sites40</v>
      </c>
      <c r="F545" s="86" t="s">
        <v>1259</v>
      </c>
      <c r="G545" s="242">
        <v>2.8510121457489879E-2</v>
      </c>
      <c r="H545" s="245">
        <v>96.046082499123443</v>
      </c>
    </row>
    <row r="546" spans="1:8">
      <c r="A546" s="86" t="str">
        <v>site_marksandspencer</v>
      </c>
      <c r="B546" s="239">
        <v>545</v>
      </c>
      <c r="C546" s="86" t="s">
        <v>1180</v>
      </c>
      <c r="D546" s="241">
        <f>COUNTIF($C$1:$C546,C546)</f>
        <v>41</v>
      </c>
      <c r="E546" s="241" t="str">
        <f t="shared" si="28"/>
        <v>Favourite web sites41</v>
      </c>
      <c r="F546" s="86" t="s">
        <v>1261</v>
      </c>
      <c r="G546" s="242">
        <v>0.100834008097166</v>
      </c>
      <c r="H546" s="245">
        <v>84.004882605021734</v>
      </c>
    </row>
    <row r="547" spans="1:8">
      <c r="A547" s="86" t="str">
        <v>site_microsoft</v>
      </c>
      <c r="B547" s="239">
        <v>546</v>
      </c>
      <c r="C547" s="86" t="s">
        <v>1180</v>
      </c>
      <c r="D547" s="241">
        <f>COUNTIF($C$1:$C547,C547)</f>
        <v>42</v>
      </c>
      <c r="E547" s="241" t="str">
        <f t="shared" si="28"/>
        <v>Favourite web sites42</v>
      </c>
      <c r="F547" s="86" t="s">
        <v>1263</v>
      </c>
      <c r="G547" s="242">
        <v>7.9684210526315802E-2</v>
      </c>
      <c r="H547" s="245">
        <v>94.794597283001877</v>
      </c>
    </row>
    <row r="548" spans="1:8">
      <c r="A548" s="86" t="str">
        <v>site_moneysavingexpert</v>
      </c>
      <c r="B548" s="239">
        <v>547</v>
      </c>
      <c r="C548" s="86" t="s">
        <v>1180</v>
      </c>
      <c r="D548" s="241">
        <f>COUNTIF($C$1:$C548,C548)</f>
        <v>43</v>
      </c>
      <c r="E548" s="241" t="str">
        <f t="shared" si="28"/>
        <v>Favourite web sites43</v>
      </c>
      <c r="F548" s="86" t="s">
        <v>1265</v>
      </c>
      <c r="G548" s="242">
        <v>0.15285829959514166</v>
      </c>
      <c r="H548" s="245">
        <v>90.987946541463188</v>
      </c>
    </row>
    <row r="549" spans="1:8">
      <c r="A549" s="86" t="str">
        <v>site_moneysupermarket</v>
      </c>
      <c r="B549" s="239">
        <v>548</v>
      </c>
      <c r="C549" s="86" t="s">
        <v>1180</v>
      </c>
      <c r="D549" s="241">
        <f>COUNTIF($C$1:$C549,C549)</f>
        <v>44</v>
      </c>
      <c r="E549" s="241" t="str">
        <f t="shared" si="28"/>
        <v>Favourite web sites44</v>
      </c>
      <c r="F549" s="86" t="s">
        <v>1267</v>
      </c>
      <c r="G549" s="242">
        <v>7.299595141700406E-2</v>
      </c>
      <c r="H549" s="245">
        <v>95.233595185391977</v>
      </c>
    </row>
    <row r="550" spans="1:8">
      <c r="A550" s="86" t="str">
        <v>site_msn</v>
      </c>
      <c r="B550" s="239">
        <v>549</v>
      </c>
      <c r="C550" s="86" t="s">
        <v>1180</v>
      </c>
      <c r="D550" s="241">
        <f>COUNTIF($C$1:$C550,C550)</f>
        <v>45</v>
      </c>
      <c r="E550" s="241" t="str">
        <f t="shared" si="28"/>
        <v>Favourite web sites45</v>
      </c>
      <c r="F550" s="86" t="s">
        <v>1269</v>
      </c>
      <c r="G550" s="242">
        <v>3.3530364372469645E-2</v>
      </c>
      <c r="H550" s="245">
        <v>100.95567727314254</v>
      </c>
    </row>
    <row r="551" spans="1:8">
      <c r="A551" s="86" t="str">
        <v>site_mumsnet</v>
      </c>
      <c r="B551" s="239">
        <v>550</v>
      </c>
      <c r="C551" s="86" t="s">
        <v>1180</v>
      </c>
      <c r="D551" s="241">
        <f>COUNTIF($C$1:$C551,C551)</f>
        <v>46</v>
      </c>
      <c r="E551" s="241" t="str">
        <f t="shared" si="28"/>
        <v>Favourite web sites46</v>
      </c>
      <c r="F551" s="86" t="s">
        <v>1271</v>
      </c>
      <c r="G551" s="242">
        <v>1.8522267206477733E-2</v>
      </c>
      <c r="H551" s="245">
        <v>94.344860306132887</v>
      </c>
    </row>
    <row r="552" spans="1:8">
      <c r="A552" s="86" t="str">
        <v>site_nationallottery</v>
      </c>
      <c r="B552" s="239">
        <v>551</v>
      </c>
      <c r="C552" s="86" t="s">
        <v>1180</v>
      </c>
      <c r="D552" s="241">
        <f>COUNTIF($C$1:$C552,C552)</f>
        <v>47</v>
      </c>
      <c r="E552" s="241" t="str">
        <f t="shared" si="28"/>
        <v>Favourite web sites47</v>
      </c>
      <c r="F552" s="86" t="s">
        <v>1273</v>
      </c>
      <c r="G552" s="242">
        <v>0.10787044534412958</v>
      </c>
      <c r="H552" s="245">
        <v>101.18624079795475</v>
      </c>
    </row>
    <row r="553" spans="1:8">
      <c r="A553" s="86" t="str">
        <v>site_nationalrail</v>
      </c>
      <c r="B553" s="239">
        <v>552</v>
      </c>
      <c r="C553" s="86" t="s">
        <v>1180</v>
      </c>
      <c r="D553" s="241">
        <f>COUNTIF($C$1:$C553,C553)</f>
        <v>48</v>
      </c>
      <c r="E553" s="241" t="str">
        <f t="shared" si="28"/>
        <v>Favourite web sites48</v>
      </c>
      <c r="F553" s="86" t="s">
        <v>1275</v>
      </c>
      <c r="G553" s="242">
        <v>4.9651821862348171E-2</v>
      </c>
      <c r="H553" s="245">
        <v>90.436684479174801</v>
      </c>
    </row>
    <row r="554" spans="1:8">
      <c r="A554" s="86" t="str">
        <v>site_netnums</v>
      </c>
      <c r="B554" s="239">
        <v>553</v>
      </c>
      <c r="C554" s="86" t="s">
        <v>1180</v>
      </c>
      <c r="D554" s="241">
        <f>COUNTIF($C$1:$C554,C554)</f>
        <v>49</v>
      </c>
      <c r="E554" s="241" t="str">
        <f t="shared" si="28"/>
        <v>Favourite web sites49</v>
      </c>
      <c r="F554" s="86" t="s">
        <v>1277</v>
      </c>
      <c r="G554" s="242">
        <v>1.4927125506072874E-2</v>
      </c>
      <c r="H554" s="245">
        <v>99.344440729818686</v>
      </c>
    </row>
    <row r="555" spans="1:8">
      <c r="A555" s="86" t="str">
        <v>site_nhs</v>
      </c>
      <c r="B555" s="239">
        <v>554</v>
      </c>
      <c r="C555" s="86" t="s">
        <v>1180</v>
      </c>
      <c r="D555" s="241">
        <f>COUNTIF($C$1:$C555,C555)</f>
        <v>50</v>
      </c>
      <c r="E555" s="241" t="str">
        <f t="shared" si="28"/>
        <v>Favourite web sites50</v>
      </c>
      <c r="F555" s="86" t="s">
        <v>1279</v>
      </c>
      <c r="G555" s="242">
        <v>6.5534412955465582E-2</v>
      </c>
      <c r="H555" s="245">
        <v>102.12534554138166</v>
      </c>
    </row>
    <row r="556" spans="1:8">
      <c r="A556" s="86" t="str">
        <v>site_notonthehighstreet</v>
      </c>
      <c r="B556" s="239">
        <v>555</v>
      </c>
      <c r="C556" s="86" t="s">
        <v>1180</v>
      </c>
      <c r="D556" s="241">
        <f>COUNTIF($C$1:$C556,C556)</f>
        <v>51</v>
      </c>
      <c r="E556" s="241" t="str">
        <f t="shared" si="28"/>
        <v>Favourite web sites51</v>
      </c>
      <c r="F556" s="86" t="s">
        <v>1281</v>
      </c>
      <c r="G556" s="242">
        <v>4.3222672064777319E-2</v>
      </c>
      <c r="H556" s="245">
        <v>95.654612365069198</v>
      </c>
    </row>
    <row r="557" spans="1:8">
      <c r="A557" s="86" t="str">
        <v>site_premierleague</v>
      </c>
      <c r="B557" s="239">
        <v>556</v>
      </c>
      <c r="C557" s="86" t="s">
        <v>1180</v>
      </c>
      <c r="D557" s="241">
        <f>COUNTIF($C$1:$C557,C557)</f>
        <v>52</v>
      </c>
      <c r="E557" s="241" t="str">
        <f t="shared" si="28"/>
        <v>Favourite web sites52</v>
      </c>
      <c r="F557" s="86" t="s">
        <v>1283</v>
      </c>
      <c r="G557" s="242">
        <v>5.8356275303643727E-2</v>
      </c>
      <c r="H557" s="245">
        <v>101.07393109991598</v>
      </c>
    </row>
    <row r="558" spans="1:8">
      <c r="A558" s="86" t="str">
        <v>site_quidco</v>
      </c>
      <c r="B558" s="239">
        <v>557</v>
      </c>
      <c r="C558" s="86" t="s">
        <v>1180</v>
      </c>
      <c r="D558" s="241">
        <f>COUNTIF($C$1:$C558,C558)</f>
        <v>53</v>
      </c>
      <c r="E558" s="241" t="str">
        <f t="shared" si="28"/>
        <v>Favourite web sites53</v>
      </c>
      <c r="F558" s="86" t="s">
        <v>1285</v>
      </c>
      <c r="G558" s="242">
        <v>3.2429149797570847E-2</v>
      </c>
      <c r="H558" s="245">
        <v>90.325173148489739</v>
      </c>
    </row>
    <row r="559" spans="1:8">
      <c r="A559" s="86" t="str">
        <v>site_quora</v>
      </c>
      <c r="B559" s="239">
        <v>558</v>
      </c>
      <c r="C559" s="86" t="s">
        <v>1180</v>
      </c>
      <c r="D559" s="241">
        <f>COUNTIF($C$1:$C559,C559)</f>
        <v>54</v>
      </c>
      <c r="E559" s="241" t="str">
        <f t="shared" si="28"/>
        <v>Favourite web sites54</v>
      </c>
      <c r="F559" s="86" t="s">
        <v>1287</v>
      </c>
      <c r="G559" s="242">
        <v>1.7582995951417001E-2</v>
      </c>
      <c r="H559" s="245">
        <v>94.655483847860992</v>
      </c>
    </row>
    <row r="560" spans="1:8">
      <c r="A560" s="86" t="str">
        <v>site_rightmove</v>
      </c>
      <c r="B560" s="239">
        <v>559</v>
      </c>
      <c r="C560" s="86" t="s">
        <v>1180</v>
      </c>
      <c r="D560" s="241">
        <f>COUNTIF($C$1:$C560,C560)</f>
        <v>55</v>
      </c>
      <c r="E560" s="241" t="str">
        <f t="shared" si="28"/>
        <v>Favourite web sites55</v>
      </c>
      <c r="F560" s="86" t="s">
        <v>1289</v>
      </c>
      <c r="G560" s="242">
        <v>6.9975708502024281E-2</v>
      </c>
      <c r="H560" s="245">
        <v>85.583645543407371</v>
      </c>
    </row>
    <row r="561" spans="1:8">
      <c r="A561" s="86" t="str">
        <v>site_santander</v>
      </c>
      <c r="B561" s="239">
        <v>560</v>
      </c>
      <c r="C561" s="86" t="s">
        <v>1180</v>
      </c>
      <c r="D561" s="241">
        <f>COUNTIF($C$1:$C561,C561)</f>
        <v>56</v>
      </c>
      <c r="E561" s="241" t="str">
        <f t="shared" si="28"/>
        <v>Favourite web sites56</v>
      </c>
      <c r="F561" s="86" t="s">
        <v>1291</v>
      </c>
      <c r="G561" s="242">
        <v>6.4785425101214572E-2</v>
      </c>
      <c r="H561" s="245">
        <v>93.521772512017094</v>
      </c>
    </row>
    <row r="562" spans="1:8">
      <c r="A562" s="86" t="str">
        <v>site_selfridges</v>
      </c>
      <c r="B562" s="239">
        <v>561</v>
      </c>
      <c r="C562" s="86" t="s">
        <v>1180</v>
      </c>
      <c r="D562" s="241">
        <f>COUNTIF($C$1:$C562,C562)</f>
        <v>57</v>
      </c>
      <c r="E562" s="241" t="str">
        <f t="shared" si="28"/>
        <v>Favourite web sites57</v>
      </c>
      <c r="F562" s="86" t="s">
        <v>1293</v>
      </c>
      <c r="G562" s="242">
        <v>1.9210526315789473E-2</v>
      </c>
      <c r="H562" s="245">
        <v>96.45588258914448</v>
      </c>
    </row>
    <row r="563" spans="1:8">
      <c r="A563" s="86" t="str">
        <v>site_skynews</v>
      </c>
      <c r="B563" s="239">
        <v>562</v>
      </c>
      <c r="C563" s="86" t="s">
        <v>1180</v>
      </c>
      <c r="D563" s="241">
        <f>COUNTIF($C$1:$C563,C563)</f>
        <v>58</v>
      </c>
      <c r="E563" s="241" t="str">
        <f t="shared" si="28"/>
        <v>Favourite web sites58</v>
      </c>
      <c r="F563" s="86" t="s">
        <v>1295</v>
      </c>
      <c r="G563" s="242">
        <v>8.5311740890688242E-2</v>
      </c>
      <c r="H563" s="245">
        <v>97.680525602279729</v>
      </c>
    </row>
    <row r="564" spans="1:8">
      <c r="A564" s="86" t="str">
        <v>site_skysports</v>
      </c>
      <c r="B564" s="239">
        <v>563</v>
      </c>
      <c r="C564" s="86" t="s">
        <v>1180</v>
      </c>
      <c r="D564" s="241">
        <f>COUNTIF($C$1:$C564,C564)</f>
        <v>59</v>
      </c>
      <c r="E564" s="241" t="str">
        <f t="shared" si="28"/>
        <v>Favourite web sites59</v>
      </c>
      <c r="F564" s="86" t="s">
        <v>1297</v>
      </c>
      <c r="G564" s="242">
        <v>9.308906882591092E-2</v>
      </c>
      <c r="H564" s="245">
        <v>100.19062544275477</v>
      </c>
    </row>
    <row r="565" spans="1:8">
      <c r="A565" s="86" t="str">
        <v>site_soundcloud</v>
      </c>
      <c r="B565" s="239">
        <v>564</v>
      </c>
      <c r="C565" s="86" t="s">
        <v>1180</v>
      </c>
      <c r="D565" s="241">
        <f>COUNTIF($C$1:$C565,C565)</f>
        <v>60</v>
      </c>
      <c r="E565" s="241" t="str">
        <f t="shared" si="28"/>
        <v>Favourite web sites60</v>
      </c>
      <c r="F565" s="86" t="s">
        <v>1299</v>
      </c>
      <c r="G565" s="242">
        <v>2.789473684210526E-2</v>
      </c>
      <c r="H565" s="245">
        <v>97.764103223162962</v>
      </c>
    </row>
    <row r="566" spans="1:8">
      <c r="A566" s="86" t="str">
        <v>site_spotify</v>
      </c>
      <c r="B566" s="239">
        <v>565</v>
      </c>
      <c r="C566" s="86" t="s">
        <v>1180</v>
      </c>
      <c r="D566" s="241">
        <f>COUNTIF($C$1:$C566,C566)</f>
        <v>61</v>
      </c>
      <c r="E566" s="241" t="str">
        <f t="shared" si="28"/>
        <v>Favourite web sites61</v>
      </c>
      <c r="F566" s="86" t="s">
        <v>1301</v>
      </c>
      <c r="G566" s="242">
        <v>0.16233198380566799</v>
      </c>
      <c r="H566" s="245">
        <v>92.374378505903337</v>
      </c>
    </row>
    <row r="567" spans="1:8">
      <c r="A567" s="86" t="str">
        <v>site_tesco</v>
      </c>
      <c r="B567" s="239">
        <v>566</v>
      </c>
      <c r="C567" s="86" t="s">
        <v>1180</v>
      </c>
      <c r="D567" s="241">
        <f>COUNTIF($C$1:$C567,C567)</f>
        <v>62</v>
      </c>
      <c r="E567" s="241" t="str">
        <f t="shared" si="28"/>
        <v>Favourite web sites62</v>
      </c>
      <c r="F567" s="86" t="s">
        <v>1303</v>
      </c>
      <c r="G567" s="242">
        <v>0.14569230769230768</v>
      </c>
      <c r="H567" s="245">
        <v>98.379506623677642</v>
      </c>
    </row>
    <row r="568" spans="1:8">
      <c r="A568" s="86" t="str">
        <v>site_theladbible</v>
      </c>
      <c r="B568" s="239">
        <v>567</v>
      </c>
      <c r="C568" s="86" t="s">
        <v>1180</v>
      </c>
      <c r="D568" s="241">
        <f>COUNTIF($C$1:$C568,C568)</f>
        <v>63</v>
      </c>
      <c r="E568" s="241" t="str">
        <f t="shared" si="28"/>
        <v>Favourite web sites63</v>
      </c>
      <c r="F568" s="86" t="s">
        <v>1305</v>
      </c>
      <c r="G568" s="242">
        <v>3.4611336032388668E-2</v>
      </c>
      <c r="H568" s="245">
        <v>99.904061893689175</v>
      </c>
    </row>
    <row r="569" spans="1:8">
      <c r="A569" s="86" t="str">
        <v>site_ticketmaster</v>
      </c>
      <c r="B569" s="239">
        <v>568</v>
      </c>
      <c r="C569" s="86" t="s">
        <v>1180</v>
      </c>
      <c r="D569" s="241">
        <f>COUNTIF($C$1:$C569,C569)</f>
        <v>64</v>
      </c>
      <c r="E569" s="241" t="str">
        <f t="shared" si="28"/>
        <v>Favourite web sites64</v>
      </c>
      <c r="F569" s="86" t="s">
        <v>1307</v>
      </c>
      <c r="G569" s="242">
        <v>3.308502024291498E-2</v>
      </c>
      <c r="H569" s="245">
        <v>99.365345476132745</v>
      </c>
    </row>
    <row r="570" spans="1:8">
      <c r="A570" s="86" t="str">
        <v>site_topshop</v>
      </c>
      <c r="B570" s="239">
        <v>569</v>
      </c>
      <c r="C570" s="86" t="s">
        <v>1180</v>
      </c>
      <c r="D570" s="241">
        <f>COUNTIF($C$1:$C570,C570)</f>
        <v>65</v>
      </c>
      <c r="E570" s="241" t="str">
        <f t="shared" si="28"/>
        <v>Favourite web sites65</v>
      </c>
      <c r="F570" s="86" t="s">
        <v>1309</v>
      </c>
      <c r="G570" s="242">
        <v>2.9663967611336033E-2</v>
      </c>
      <c r="H570" s="245">
        <v>95.877426600721677</v>
      </c>
    </row>
    <row r="571" spans="1:8">
      <c r="A571" s="86" t="str">
        <v>site_tripadvisor</v>
      </c>
      <c r="B571" s="239">
        <v>570</v>
      </c>
      <c r="C571" s="86" t="s">
        <v>1180</v>
      </c>
      <c r="D571" s="241">
        <f>COUNTIF($C$1:$C571,C571)</f>
        <v>66</v>
      </c>
      <c r="E571" s="241" t="str">
        <f t="shared" si="28"/>
        <v>Favourite web sites66</v>
      </c>
      <c r="F571" s="86" t="s">
        <v>1311</v>
      </c>
      <c r="G571" s="242">
        <v>9.965991902834008E-2</v>
      </c>
      <c r="H571" s="245">
        <v>92.025341605528993</v>
      </c>
    </row>
    <row r="572" spans="1:8">
      <c r="A572" s="86" t="str">
        <v>site_trivago</v>
      </c>
      <c r="B572" s="239">
        <v>571</v>
      </c>
      <c r="C572" s="86" t="s">
        <v>1180</v>
      </c>
      <c r="D572" s="241">
        <f>COUNTIF($C$1:$C572,C572)</f>
        <v>67</v>
      </c>
      <c r="E572" s="241" t="str">
        <f t="shared" si="28"/>
        <v>Favourite web sites67</v>
      </c>
      <c r="F572" s="86" t="s">
        <v>1313</v>
      </c>
      <c r="G572" s="242">
        <v>3.4433198380566798E-2</v>
      </c>
      <c r="H572" s="245">
        <v>98.759551797315567</v>
      </c>
    </row>
    <row r="573" spans="1:8">
      <c r="A573" s="86" t="str">
        <v>site_tui</v>
      </c>
      <c r="B573" s="239">
        <v>572</v>
      </c>
      <c r="C573" s="86" t="s">
        <v>1180</v>
      </c>
      <c r="D573" s="241">
        <f>COUNTIF($C$1:$C573,C573)</f>
        <v>68</v>
      </c>
      <c r="E573" s="241" t="str">
        <f t="shared" si="28"/>
        <v>Favourite web sites68</v>
      </c>
      <c r="F573" s="86" t="s">
        <v>1315</v>
      </c>
      <c r="G573" s="242">
        <v>2.8611336032388666E-2</v>
      </c>
      <c r="H573" s="245">
        <v>101.54500749529609</v>
      </c>
    </row>
    <row r="574" spans="1:8">
      <c r="A574" s="86" t="str">
        <v>site_twitch</v>
      </c>
      <c r="B574" s="239">
        <v>573</v>
      </c>
      <c r="C574" s="86" t="s">
        <v>1180</v>
      </c>
      <c r="D574" s="241">
        <f>COUNTIF($C$1:$C574,C574)</f>
        <v>69</v>
      </c>
      <c r="E574" s="241" t="str">
        <f t="shared" si="28"/>
        <v>Favourite web sites69</v>
      </c>
      <c r="F574" s="86" t="s">
        <v>1317</v>
      </c>
      <c r="G574" s="242">
        <v>2.7299595141700415E-2</v>
      </c>
      <c r="H574" s="245">
        <v>92.918351820194729</v>
      </c>
    </row>
    <row r="575" spans="1:8">
      <c r="A575" s="86" t="str">
        <v>site_very</v>
      </c>
      <c r="B575" s="239">
        <v>574</v>
      </c>
      <c r="C575" s="86" t="s">
        <v>1180</v>
      </c>
      <c r="D575" s="241">
        <f>COUNTIF($C$1:$C575,C575)</f>
        <v>70</v>
      </c>
      <c r="E575" s="241" t="str">
        <f t="shared" si="28"/>
        <v>Favourite web sites70</v>
      </c>
      <c r="F575" s="86" t="s">
        <v>1319</v>
      </c>
      <c r="G575" s="242">
        <v>4.0514170040485818E-2</v>
      </c>
      <c r="H575" s="245">
        <v>113.27911332087265</v>
      </c>
    </row>
    <row r="576" spans="1:8">
      <c r="A576" s="86" t="str">
        <v>site_vevo</v>
      </c>
      <c r="B576" s="239">
        <v>575</v>
      </c>
      <c r="C576" s="86" t="s">
        <v>1180</v>
      </c>
      <c r="D576" s="241">
        <f>COUNTIF($C$1:$C576,C576)</f>
        <v>71</v>
      </c>
      <c r="E576" s="241" t="str">
        <f t="shared" si="28"/>
        <v>Favourite web sites71</v>
      </c>
      <c r="F576" s="86" t="s">
        <v>1321</v>
      </c>
      <c r="G576" s="242">
        <v>1.2878542510121457E-2</v>
      </c>
      <c r="H576" s="245">
        <v>93.303243894827403</v>
      </c>
    </row>
    <row r="577" spans="1:8">
      <c r="A577" s="86" t="str">
        <v>site_vice</v>
      </c>
      <c r="B577" s="239">
        <v>576</v>
      </c>
      <c r="C577" s="86" t="s">
        <v>1180</v>
      </c>
      <c r="D577" s="241">
        <f>COUNTIF($C$1:$C577,C577)</f>
        <v>72</v>
      </c>
      <c r="E577" s="241" t="str">
        <f t="shared" si="28"/>
        <v>Favourite web sites72</v>
      </c>
      <c r="F577" s="86" t="s">
        <v>1323</v>
      </c>
      <c r="G577" s="242">
        <v>1.0433198380566803E-2</v>
      </c>
      <c r="H577" s="245">
        <v>94.430714017232717</v>
      </c>
    </row>
    <row r="578" spans="1:8">
      <c r="A578" s="86" t="str">
        <v>site_wikihow</v>
      </c>
      <c r="B578" s="239">
        <v>577</v>
      </c>
      <c r="C578" s="86" t="s">
        <v>1180</v>
      </c>
      <c r="D578" s="241">
        <f>COUNTIF($C$1:$C578,C578)</f>
        <v>73</v>
      </c>
      <c r="E578" s="241" t="str">
        <f t="shared" si="28"/>
        <v>Favourite web sites73</v>
      </c>
      <c r="F578" s="86" t="s">
        <v>1325</v>
      </c>
      <c r="G578" s="242">
        <v>2.3724696356275304E-2</v>
      </c>
      <c r="H578" s="245">
        <v>100.21198372297317</v>
      </c>
    </row>
    <row r="579" spans="1:8">
      <c r="A579" s="86" t="str">
        <v>site_wiki</v>
      </c>
      <c r="B579" s="239">
        <v>578</v>
      </c>
      <c r="C579" s="86" t="s">
        <v>1180</v>
      </c>
      <c r="D579" s="241">
        <f>COUNTIF($C$1:$C579,C579)</f>
        <v>74</v>
      </c>
      <c r="E579" s="241" t="str">
        <f t="shared" ref="E579:E642" si="29">C579&amp;D579</f>
        <v>Favourite web sites74</v>
      </c>
      <c r="F579" s="86" t="s">
        <v>1327</v>
      </c>
      <c r="G579" s="242">
        <v>0.16818218623481784</v>
      </c>
      <c r="H579" s="245">
        <v>91.876794904793286</v>
      </c>
    </row>
    <row r="580" spans="1:8">
      <c r="A580" s="86" t="str">
        <v>site_williamhill</v>
      </c>
      <c r="B580" s="239">
        <v>579</v>
      </c>
      <c r="C580" s="86" t="s">
        <v>1180</v>
      </c>
      <c r="D580" s="241">
        <f>COUNTIF($C$1:$C580,C580)</f>
        <v>75</v>
      </c>
      <c r="E580" s="241" t="str">
        <f t="shared" si="29"/>
        <v>Favourite web sites75</v>
      </c>
      <c r="F580" s="86" t="s">
        <v>1329</v>
      </c>
      <c r="G580" s="242">
        <v>2.5692307692307691E-2</v>
      </c>
      <c r="H580" s="245">
        <v>99.438802748071396</v>
      </c>
    </row>
    <row r="581" spans="1:8">
      <c r="A581" s="86" t="str">
        <v>site_yahoo</v>
      </c>
      <c r="B581" s="239">
        <v>580</v>
      </c>
      <c r="C581" s="86" t="s">
        <v>1180</v>
      </c>
      <c r="D581" s="241">
        <f>COUNTIF($C$1:$C581,C581)</f>
        <v>76</v>
      </c>
      <c r="E581" s="241" t="str">
        <f t="shared" si="29"/>
        <v>Favourite web sites76</v>
      </c>
      <c r="F581" s="86" t="s">
        <v>1331</v>
      </c>
      <c r="G581" s="242">
        <v>6.9036437246963595E-2</v>
      </c>
      <c r="H581" s="245">
        <v>99.2445812747102</v>
      </c>
    </row>
    <row r="582" spans="1:8">
      <c r="A582" s="86" t="str">
        <v>site_zoopla</v>
      </c>
      <c r="B582" s="239">
        <v>581</v>
      </c>
      <c r="C582" s="86" t="s">
        <v>1180</v>
      </c>
      <c r="D582" s="241">
        <f>COUNTIF($C$1:$C582,C582)</f>
        <v>77</v>
      </c>
      <c r="E582" s="241" t="str">
        <f t="shared" si="29"/>
        <v>Favourite web sites77</v>
      </c>
      <c r="F582" s="86" t="s">
        <v>1333</v>
      </c>
      <c r="G582" s="242">
        <v>4.3396761133603252E-2</v>
      </c>
      <c r="H582" s="245">
        <v>97.206120844290567</v>
      </c>
    </row>
    <row r="583" spans="1:8">
      <c r="A583" s="86" t="str">
        <v>shopm10</v>
      </c>
      <c r="B583" s="239">
        <v>582</v>
      </c>
      <c r="C583" s="86" t="s">
        <v>1336</v>
      </c>
      <c r="D583" s="241">
        <f>COUNTIF($C$1:$C583,C583)</f>
        <v>1</v>
      </c>
      <c r="E583" s="241" t="str">
        <f t="shared" si="29"/>
        <v>Supermarket: shop at (1+ times per month)1</v>
      </c>
      <c r="F583" s="86" t="s">
        <v>1337</v>
      </c>
      <c r="G583" s="242">
        <v>0.40405263157894739</v>
      </c>
      <c r="H583" s="245">
        <v>104.23675174196434</v>
      </c>
    </row>
    <row r="584" spans="1:8">
      <c r="A584" s="86" t="str">
        <v>shopm1</v>
      </c>
      <c r="B584" s="239">
        <v>583</v>
      </c>
      <c r="C584" s="86" t="s">
        <v>1336</v>
      </c>
      <c r="D584" s="241">
        <f>COUNTIF($C$1:$C584,C584)</f>
        <v>2</v>
      </c>
      <c r="E584" s="241" t="str">
        <f t="shared" si="29"/>
        <v>Supermarket: shop at (1+ times per month)2</v>
      </c>
      <c r="F584" s="86" t="s">
        <v>1339</v>
      </c>
      <c r="G584" s="242">
        <v>0.45676518218623474</v>
      </c>
      <c r="H584" s="245">
        <v>111.05797489554263</v>
      </c>
    </row>
    <row r="585" spans="1:8">
      <c r="A585" s="86" t="str">
        <v>shopm2</v>
      </c>
      <c r="B585" s="239">
        <v>584</v>
      </c>
      <c r="C585" s="86" t="s">
        <v>1336</v>
      </c>
      <c r="D585" s="241">
        <f>COUNTIF($C$1:$C585,C585)</f>
        <v>3</v>
      </c>
      <c r="E585" s="241" t="str">
        <f t="shared" si="29"/>
        <v>Supermarket: shop at (1+ times per month)3</v>
      </c>
      <c r="F585" s="86" t="s">
        <v>1341</v>
      </c>
      <c r="G585" s="242">
        <v>0.22816194331983805</v>
      </c>
      <c r="H585" s="245">
        <v>92.96488812787257</v>
      </c>
    </row>
    <row r="586" spans="1:8">
      <c r="A586" s="86" t="str">
        <v>shopm11</v>
      </c>
      <c r="B586" s="239">
        <v>585</v>
      </c>
      <c r="C586" s="86" t="s">
        <v>1336</v>
      </c>
      <c r="D586" s="241">
        <f>COUNTIF($C$1:$C586,C586)</f>
        <v>4</v>
      </c>
      <c r="E586" s="241" t="str">
        <f t="shared" si="29"/>
        <v>Supermarket: shop at (1+ times per month)4</v>
      </c>
      <c r="F586" s="86" t="s">
        <v>1343</v>
      </c>
      <c r="G586" s="242">
        <v>0.30535222672064777</v>
      </c>
      <c r="H586" s="245">
        <v>100.36974947421511</v>
      </c>
    </row>
    <row r="587" spans="1:8">
      <c r="A587" s="86" t="str">
        <v>shopm3</v>
      </c>
      <c r="B587" s="239">
        <v>586</v>
      </c>
      <c r="C587" s="86" t="s">
        <v>1336</v>
      </c>
      <c r="D587" s="241">
        <f>COUNTIF($C$1:$C587,C587)</f>
        <v>5</v>
      </c>
      <c r="E587" s="241" t="str">
        <f t="shared" si="29"/>
        <v>Supermarket: shop at (1+ times per month)5</v>
      </c>
      <c r="F587" s="86" t="s">
        <v>1345</v>
      </c>
      <c r="G587" s="242">
        <v>0.17610121457489875</v>
      </c>
      <c r="H587" s="245">
        <v>74.551986376415329</v>
      </c>
    </row>
    <row r="588" spans="1:8">
      <c r="A588" s="86" t="str">
        <v>shopm4</v>
      </c>
      <c r="B588" s="239">
        <v>587</v>
      </c>
      <c r="C588" s="86" t="s">
        <v>1336</v>
      </c>
      <c r="D588" s="241">
        <f>COUNTIF($C$1:$C588,C588)</f>
        <v>6</v>
      </c>
      <c r="E588" s="241" t="str">
        <f t="shared" si="29"/>
        <v>Supermarket: shop at (1+ times per month)6</v>
      </c>
      <c r="F588" s="86" t="s">
        <v>1347</v>
      </c>
      <c r="G588" s="242">
        <v>0.34906477732793528</v>
      </c>
      <c r="H588" s="245">
        <v>103.24491509223628</v>
      </c>
    </row>
    <row r="589" spans="1:8">
      <c r="A589" s="86" t="str">
        <v>shopm5</v>
      </c>
      <c r="B589" s="239">
        <v>588</v>
      </c>
      <c r="C589" s="86" t="s">
        <v>1336</v>
      </c>
      <c r="D589" s="241">
        <f>COUNTIF($C$1:$C589,C589)</f>
        <v>7</v>
      </c>
      <c r="E589" s="241" t="str">
        <f t="shared" si="29"/>
        <v>Supermarket: shop at (1+ times per month)7</v>
      </c>
      <c r="F589" s="86" t="s">
        <v>1349</v>
      </c>
      <c r="G589" s="242">
        <v>0.37016194331983809</v>
      </c>
      <c r="H589" s="245">
        <v>83.866979131643831</v>
      </c>
    </row>
    <row r="590" spans="1:8">
      <c r="A590" s="86" t="str">
        <v>shopm6</v>
      </c>
      <c r="B590" s="239">
        <v>589</v>
      </c>
      <c r="C590" s="86" t="s">
        <v>1336</v>
      </c>
      <c r="D590" s="241">
        <f>COUNTIF($C$1:$C590,C590)</f>
        <v>8</v>
      </c>
      <c r="E590" s="241" t="str">
        <f t="shared" si="29"/>
        <v>Supermarket: shop at (1+ times per month)8</v>
      </c>
      <c r="F590" s="86" t="s">
        <v>1303</v>
      </c>
      <c r="G590" s="242">
        <v>0.57982591093117397</v>
      </c>
      <c r="H590" s="245">
        <v>94.528230683533536</v>
      </c>
    </row>
    <row r="591" spans="1:8">
      <c r="A591" s="86" t="str">
        <v>shopm8</v>
      </c>
      <c r="B591" s="239">
        <v>590</v>
      </c>
      <c r="C591" s="86" t="s">
        <v>1336</v>
      </c>
      <c r="D591" s="241">
        <f>COUNTIF($C$1:$C591,C591)</f>
        <v>9</v>
      </c>
      <c r="E591" s="241" t="str">
        <f t="shared" si="29"/>
        <v>Supermarket: shop at (1+ times per month)9</v>
      </c>
      <c r="F591" s="86" t="s">
        <v>1352</v>
      </c>
      <c r="G591" s="242">
        <v>9.0340080971659922E-2</v>
      </c>
      <c r="H591" s="245">
        <v>54.207832260030322</v>
      </c>
    </row>
    <row r="592" spans="1:8">
      <c r="A592" s="86" t="str">
        <v>DAILY11</v>
      </c>
      <c r="B592" s="239">
        <v>591</v>
      </c>
      <c r="C592" s="86" t="s">
        <v>1355</v>
      </c>
      <c r="D592" s="241">
        <f>COUNTIF($C$1:$C592,C592)</f>
        <v>1</v>
      </c>
      <c r="E592" s="241" t="str">
        <f t="shared" si="29"/>
        <v>Daily Newspapers1</v>
      </c>
      <c r="F592" s="86" t="s">
        <v>1356</v>
      </c>
      <c r="G592" s="242">
        <v>0.12323076923076923</v>
      </c>
      <c r="H592" s="245">
        <v>131.35230305448835</v>
      </c>
    </row>
    <row r="593" spans="1:8">
      <c r="A593" s="86" t="str">
        <v>DAILY3</v>
      </c>
      <c r="B593" s="239">
        <v>592</v>
      </c>
      <c r="C593" s="86" t="s">
        <v>1355</v>
      </c>
      <c r="D593" s="241">
        <f>COUNTIF($C$1:$C593,C593)</f>
        <v>2</v>
      </c>
      <c r="E593" s="241" t="str">
        <f t="shared" si="29"/>
        <v>Daily Newspapers2</v>
      </c>
      <c r="F593" s="86" t="s">
        <v>1358</v>
      </c>
      <c r="G593" s="242">
        <v>4.7971659919028339E-2</v>
      </c>
      <c r="H593" s="245">
        <v>131.67017852289581</v>
      </c>
    </row>
    <row r="594" spans="1:8">
      <c r="A594" s="86" t="str">
        <v>DAILY4</v>
      </c>
      <c r="B594" s="239">
        <v>593</v>
      </c>
      <c r="C594" s="86" t="s">
        <v>1355</v>
      </c>
      <c r="D594" s="241">
        <f>COUNTIF($C$1:$C594,C594)</f>
        <v>3</v>
      </c>
      <c r="E594" s="241" t="str">
        <f t="shared" si="29"/>
        <v>Daily Newspapers3</v>
      </c>
      <c r="F594" s="86" t="s">
        <v>1360</v>
      </c>
      <c r="G594" s="242">
        <v>1.1133603238866396E-2</v>
      </c>
      <c r="H594" s="245">
        <v>135.22839230511806</v>
      </c>
    </row>
    <row r="595" spans="1:8">
      <c r="A595" s="86" t="str">
        <v>DAILY10</v>
      </c>
      <c r="B595" s="239">
        <v>594</v>
      </c>
      <c r="C595" s="86" t="s">
        <v>1355</v>
      </c>
      <c r="D595" s="241">
        <f>COUNTIF($C$1:$C595,C595)</f>
        <v>4</v>
      </c>
      <c r="E595" s="241" t="str">
        <f t="shared" si="29"/>
        <v>Daily Newspapers4</v>
      </c>
      <c r="F595" s="86" t="s">
        <v>1362</v>
      </c>
      <c r="G595" s="242">
        <v>2.5137651821862353E-2</v>
      </c>
      <c r="H595" s="245">
        <v>141.03166446242295</v>
      </c>
    </row>
    <row r="596" spans="1:8">
      <c r="A596" s="86" t="str">
        <v>DAILY2</v>
      </c>
      <c r="B596" s="239">
        <v>595</v>
      </c>
      <c r="C596" s="86" t="s">
        <v>1355</v>
      </c>
      <c r="D596" s="241">
        <f>COUNTIF($C$1:$C596,C596)</f>
        <v>5</v>
      </c>
      <c r="E596" s="241" t="str">
        <f t="shared" si="29"/>
        <v>Daily Newspapers5</v>
      </c>
      <c r="F596" s="86" t="s">
        <v>1364</v>
      </c>
      <c r="G596" s="242">
        <v>6.978947368421054E-2</v>
      </c>
      <c r="H596" s="245">
        <v>87.874346941473931</v>
      </c>
    </row>
    <row r="597" spans="1:8">
      <c r="A597" s="86" t="str">
        <v>DAILY1</v>
      </c>
      <c r="B597" s="239">
        <v>596</v>
      </c>
      <c r="C597" s="86" t="s">
        <v>1355</v>
      </c>
      <c r="D597" s="241">
        <f>COUNTIF($C$1:$C597,C597)</f>
        <v>6</v>
      </c>
      <c r="E597" s="241" t="str">
        <f t="shared" si="29"/>
        <v>Daily Newspapers6</v>
      </c>
      <c r="F597" s="86" t="s">
        <v>1366</v>
      </c>
      <c r="G597" s="242">
        <v>1.7615384615384616E-2</v>
      </c>
      <c r="H597" s="245">
        <v>99.719395137200763</v>
      </c>
    </row>
    <row r="598" spans="1:8">
      <c r="A598" s="86" t="str">
        <v>DAILY6</v>
      </c>
      <c r="B598" s="239">
        <v>597</v>
      </c>
      <c r="C598" s="86" t="s">
        <v>1355</v>
      </c>
      <c r="D598" s="241">
        <f>COUNTIF($C$1:$C598,C598)</f>
        <v>7</v>
      </c>
      <c r="E598" s="241" t="str">
        <f t="shared" si="29"/>
        <v>Daily Newspapers7</v>
      </c>
      <c r="F598" s="86" t="s">
        <v>1368</v>
      </c>
      <c r="G598" s="242">
        <v>1.4271255060728748E-2</v>
      </c>
      <c r="H598" s="245">
        <v>54.06463647398536</v>
      </c>
    </row>
    <row r="599" spans="1:8">
      <c r="A599" s="86" t="str">
        <v>DAILY8</v>
      </c>
      <c r="B599" s="239">
        <v>598</v>
      </c>
      <c r="C599" s="86" t="s">
        <v>1355</v>
      </c>
      <c r="D599" s="241">
        <f>COUNTIF($C$1:$C599,C599)</f>
        <v>8</v>
      </c>
      <c r="E599" s="241" t="str">
        <f t="shared" si="29"/>
        <v>Daily Newspapers8</v>
      </c>
      <c r="F599" s="86" t="s">
        <v>1370</v>
      </c>
      <c r="G599" s="242">
        <v>1.3647773279352227E-2</v>
      </c>
      <c r="H599" s="245">
        <v>70.129247115146171</v>
      </c>
    </row>
    <row r="600" spans="1:8">
      <c r="A600" s="86" t="str">
        <v>DAILY12</v>
      </c>
      <c r="B600" s="239">
        <v>599</v>
      </c>
      <c r="C600" s="86" t="s">
        <v>1355</v>
      </c>
      <c r="D600" s="241">
        <f>COUNTIF($C$1:$C600,C600)</f>
        <v>9</v>
      </c>
      <c r="E600" s="241" t="str">
        <f t="shared" si="29"/>
        <v>Daily Newspapers9</v>
      </c>
      <c r="F600" s="86" t="s">
        <v>1372</v>
      </c>
      <c r="G600" s="242">
        <v>1.5935222672064778E-2</v>
      </c>
      <c r="H600" s="245">
        <v>52.285008198091155</v>
      </c>
    </row>
    <row r="601" spans="1:8">
      <c r="A601" s="86" t="str">
        <v>MAGBIZEDU</v>
      </c>
      <c r="B601" s="239">
        <v>600</v>
      </c>
      <c r="C601" s="86" t="s">
        <v>1374</v>
      </c>
      <c r="D601" s="241">
        <f>COUNTIF($C$1:$C601,C601)</f>
        <v>1</v>
      </c>
      <c r="E601" s="241" t="str">
        <f t="shared" si="29"/>
        <v>Magazines Read1</v>
      </c>
      <c r="F601" s="86" t="s">
        <v>1375</v>
      </c>
      <c r="G601" s="242">
        <v>2.0255060728744945E-2</v>
      </c>
      <c r="H601" s="245">
        <v>79.400342923681592</v>
      </c>
    </row>
    <row r="602" spans="1:8">
      <c r="A602" s="86" t="str">
        <v>MAGCELEB</v>
      </c>
      <c r="B602" s="239">
        <v>601</v>
      </c>
      <c r="C602" s="86" t="s">
        <v>1374</v>
      </c>
      <c r="D602" s="241">
        <f>COUNTIF($C$1:$C602,C602)</f>
        <v>2</v>
      </c>
      <c r="E602" s="241" t="str">
        <f t="shared" si="29"/>
        <v>Magazines Read2</v>
      </c>
      <c r="F602" s="86" t="s">
        <v>1377</v>
      </c>
      <c r="G602" s="242">
        <v>2.4190283400809722E-2</v>
      </c>
      <c r="H602" s="245">
        <v>106.10113156387717</v>
      </c>
    </row>
    <row r="603" spans="1:8">
      <c r="A603" s="86" t="str">
        <v>MAGFASHION</v>
      </c>
      <c r="B603" s="239">
        <v>602</v>
      </c>
      <c r="C603" s="86" t="s">
        <v>1374</v>
      </c>
      <c r="D603" s="241">
        <f>COUNTIF($C$1:$C603,C603)</f>
        <v>3</v>
      </c>
      <c r="E603" s="241" t="str">
        <f t="shared" si="29"/>
        <v>Magazines Read3</v>
      </c>
      <c r="F603" s="86" t="s">
        <v>1379</v>
      </c>
      <c r="G603" s="242">
        <v>1.2182186234817812E-2</v>
      </c>
      <c r="H603" s="245">
        <v>102.27211205349292</v>
      </c>
    </row>
    <row r="604" spans="1:8">
      <c r="A604" s="86" t="str">
        <v>MAGCOOK</v>
      </c>
      <c r="B604" s="239">
        <v>603</v>
      </c>
      <c r="C604" s="86" t="s">
        <v>1374</v>
      </c>
      <c r="D604" s="241">
        <f>COUNTIF($C$1:$C604,C604)</f>
        <v>4</v>
      </c>
      <c r="E604" s="241" t="str">
        <f t="shared" si="29"/>
        <v>Magazines Read4</v>
      </c>
      <c r="F604" s="86" t="s">
        <v>1381</v>
      </c>
      <c r="G604" s="242">
        <v>7.3769230769230781E-2</v>
      </c>
      <c r="H604" s="245">
        <v>92.705783955885366</v>
      </c>
    </row>
    <row r="605" spans="1:8">
      <c r="A605" s="86" t="str">
        <v>MAGHEALTH</v>
      </c>
      <c r="B605" s="239">
        <v>604</v>
      </c>
      <c r="C605" s="86" t="s">
        <v>1374</v>
      </c>
      <c r="D605" s="241">
        <f>COUNTIF($C$1:$C605,C605)</f>
        <v>5</v>
      </c>
      <c r="E605" s="241" t="str">
        <f t="shared" si="29"/>
        <v>Magazines Read5</v>
      </c>
      <c r="F605" s="86" t="s">
        <v>1383</v>
      </c>
      <c r="G605" s="242">
        <v>2.3967611336032389E-2</v>
      </c>
      <c r="H605" s="245">
        <v>101.9973979187784</v>
      </c>
    </row>
    <row r="606" spans="1:8">
      <c r="A606" s="86" t="str">
        <v>MAGHOME</v>
      </c>
      <c r="B606" s="239">
        <v>605</v>
      </c>
      <c r="C606" s="86" t="s">
        <v>1374</v>
      </c>
      <c r="D606" s="241">
        <f>COUNTIF($C$1:$C606,C606)</f>
        <v>6</v>
      </c>
      <c r="E606" s="241" t="str">
        <f t="shared" si="29"/>
        <v>Magazines Read6</v>
      </c>
      <c r="F606" s="86" t="s">
        <v>1385</v>
      </c>
      <c r="G606" s="242">
        <v>3.6570850202429145E-2</v>
      </c>
      <c r="H606" s="245">
        <v>87.5605347469143</v>
      </c>
    </row>
    <row r="607" spans="1:8">
      <c r="A607" s="86" t="str">
        <v>MAGIT</v>
      </c>
      <c r="B607" s="239">
        <v>606</v>
      </c>
      <c r="C607" s="86" t="s">
        <v>1374</v>
      </c>
      <c r="D607" s="241">
        <f>COUNTIF($C$1:$C607,C607)</f>
        <v>7</v>
      </c>
      <c r="E607" s="241" t="str">
        <f t="shared" si="29"/>
        <v>Magazines Read7</v>
      </c>
      <c r="F607" s="86" t="s">
        <v>1387</v>
      </c>
      <c r="G607" s="242">
        <v>2.4975708502024293E-2</v>
      </c>
      <c r="H607" s="245">
        <v>90.32454687561949</v>
      </c>
    </row>
    <row r="608" spans="1:8">
      <c r="A608" s="86" t="str">
        <v>MAGMENSTYLE</v>
      </c>
      <c r="B608" s="239">
        <v>607</v>
      </c>
      <c r="C608" s="86" t="s">
        <v>1374</v>
      </c>
      <c r="D608" s="241">
        <f>COUNTIF($C$1:$C608,C608)</f>
        <v>8</v>
      </c>
      <c r="E608" s="241" t="str">
        <f t="shared" si="29"/>
        <v>Magazines Read8</v>
      </c>
      <c r="F608" s="86" t="s">
        <v>1389</v>
      </c>
      <c r="G608" s="242">
        <v>2.7485829959514166E-2</v>
      </c>
      <c r="H608" s="245">
        <v>91.967996314643614</v>
      </c>
    </row>
    <row r="609" spans="1:8">
      <c r="A609" s="86" t="str">
        <v>MAGMOTOR</v>
      </c>
      <c r="B609" s="239">
        <v>608</v>
      </c>
      <c r="C609" s="86" t="s">
        <v>1374</v>
      </c>
      <c r="D609" s="241">
        <f>COUNTIF($C$1:$C609,C609)</f>
        <v>9</v>
      </c>
      <c r="E609" s="241" t="str">
        <f t="shared" si="29"/>
        <v>Magazines Read9</v>
      </c>
      <c r="F609" s="86" t="s">
        <v>1391</v>
      </c>
      <c r="G609" s="242">
        <v>2.3627530364372467E-2</v>
      </c>
      <c r="H609" s="245">
        <v>87.791915477312799</v>
      </c>
    </row>
    <row r="610" spans="1:8">
      <c r="A610" s="86" t="str">
        <v>MAGMUSICFILM</v>
      </c>
      <c r="B610" s="239">
        <v>609</v>
      </c>
      <c r="C610" s="86" t="s">
        <v>1374</v>
      </c>
      <c r="D610" s="241">
        <f>COUNTIF($C$1:$C610,C610)</f>
        <v>10</v>
      </c>
      <c r="E610" s="241" t="str">
        <f t="shared" si="29"/>
        <v>Magazines Read10</v>
      </c>
      <c r="F610" s="86" t="s">
        <v>1393</v>
      </c>
      <c r="G610" s="242">
        <v>2.177327935222672E-2</v>
      </c>
      <c r="H610" s="245">
        <v>100.97033903081665</v>
      </c>
    </row>
    <row r="611" spans="1:8">
      <c r="A611" s="86" t="str">
        <v>MAGSPORT</v>
      </c>
      <c r="B611" s="239">
        <v>610</v>
      </c>
      <c r="C611" s="86" t="s">
        <v>1374</v>
      </c>
      <c r="D611" s="241">
        <f>COUNTIF($C$1:$C611,C611)</f>
        <v>11</v>
      </c>
      <c r="E611" s="241" t="str">
        <f t="shared" si="29"/>
        <v>Magazines Read11</v>
      </c>
      <c r="F611" s="86" t="s">
        <v>1395</v>
      </c>
      <c r="G611" s="242">
        <v>2.191902834008097E-2</v>
      </c>
      <c r="H611" s="245">
        <v>95.932288632084081</v>
      </c>
    </row>
    <row r="612" spans="1:8">
      <c r="A612" s="86" t="str">
        <v>MAGTRAVEL</v>
      </c>
      <c r="B612" s="239">
        <v>611</v>
      </c>
      <c r="C612" s="86" t="s">
        <v>1374</v>
      </c>
      <c r="D612" s="241">
        <f>COUNTIF($C$1:$C612,C612)</f>
        <v>12</v>
      </c>
      <c r="E612" s="241" t="str">
        <f t="shared" si="29"/>
        <v>Magazines Read12</v>
      </c>
      <c r="F612" s="86" t="s">
        <v>1397</v>
      </c>
      <c r="G612" s="242">
        <v>4.0955465587044527E-2</v>
      </c>
      <c r="H612" s="245">
        <v>74.694311658138943</v>
      </c>
    </row>
    <row r="613" spans="1:8">
      <c r="A613" s="86" t="str">
        <v>MAGTV</v>
      </c>
      <c r="B613" s="239">
        <v>612</v>
      </c>
      <c r="C613" s="86" t="s">
        <v>1374</v>
      </c>
      <c r="D613" s="241">
        <f>COUNTIF($C$1:$C613,C613)</f>
        <v>13</v>
      </c>
      <c r="E613" s="241" t="str">
        <f t="shared" si="29"/>
        <v>Magazines Read13</v>
      </c>
      <c r="F613" s="86" t="s">
        <v>1399</v>
      </c>
      <c r="G613" s="242">
        <v>0.1579757085020243</v>
      </c>
      <c r="H613" s="245">
        <v>109.28970335917766</v>
      </c>
    </row>
    <row r="614" spans="1:8">
      <c r="A614" s="86" t="str">
        <v>MAGWOMEN</v>
      </c>
      <c r="B614" s="239">
        <v>613</v>
      </c>
      <c r="C614" s="86" t="s">
        <v>1374</v>
      </c>
      <c r="D614" s="241">
        <f>COUNTIF($C$1:$C614,C614)</f>
        <v>14</v>
      </c>
      <c r="E614" s="241" t="str">
        <f t="shared" si="29"/>
        <v>Magazines Read14</v>
      </c>
      <c r="F614" s="86" t="s">
        <v>1401</v>
      </c>
      <c r="G614" s="242">
        <v>0.10489068825910933</v>
      </c>
      <c r="H614" s="245">
        <v>111.11944769595206</v>
      </c>
    </row>
    <row r="615" spans="1:8">
      <c r="A615" s="86" t="str">
        <v>MAGWOMENGLOSS</v>
      </c>
      <c r="B615" s="239">
        <v>614</v>
      </c>
      <c r="C615" s="86" t="s">
        <v>1374</v>
      </c>
      <c r="D615" s="241">
        <f>COUNTIF($C$1:$C615,C615)</f>
        <v>15</v>
      </c>
      <c r="E615" s="241" t="str">
        <f t="shared" si="29"/>
        <v>Magazines Read15</v>
      </c>
      <c r="F615" s="86" t="s">
        <v>1403</v>
      </c>
      <c r="G615" s="242">
        <v>3.083400809716599E-2</v>
      </c>
      <c r="H615" s="245">
        <v>83.495946359741509</v>
      </c>
    </row>
    <row r="616" spans="1:8">
      <c r="A616" s="86" t="str">
        <v>CHARITY1</v>
      </c>
      <c r="B616" s="239">
        <v>615</v>
      </c>
      <c r="C616" s="86" t="s">
        <v>1405</v>
      </c>
      <c r="D616" s="241">
        <f>COUNTIF($C$1:$C616,C616)</f>
        <v>1</v>
      </c>
      <c r="E616" s="241" t="str">
        <f t="shared" si="29"/>
        <v>Charities1</v>
      </c>
      <c r="F616" s="86" t="s">
        <v>1406</v>
      </c>
      <c r="G616" s="242">
        <v>0.13760323886639678</v>
      </c>
      <c r="H616" s="245">
        <v>99.600132804072302</v>
      </c>
    </row>
    <row r="617" spans="1:8">
      <c r="A617" s="86" t="str">
        <v>CHARITY2</v>
      </c>
      <c r="B617" s="239">
        <v>616</v>
      </c>
      <c r="C617" s="86" t="s">
        <v>1405</v>
      </c>
      <c r="D617" s="241">
        <f>COUNTIF($C$1:$C617,C617)</f>
        <v>2</v>
      </c>
      <c r="E617" s="241" t="str">
        <f t="shared" si="29"/>
        <v>Charities2</v>
      </c>
      <c r="F617" s="86" t="s">
        <v>1408</v>
      </c>
      <c r="G617" s="242">
        <v>0.11708097165991903</v>
      </c>
      <c r="H617" s="245">
        <v>93.081877472229152</v>
      </c>
    </row>
    <row r="618" spans="1:8">
      <c r="A618" s="86" t="str">
        <v>CHARITY3</v>
      </c>
      <c r="B618" s="239">
        <v>617</v>
      </c>
      <c r="C618" s="86" t="s">
        <v>1405</v>
      </c>
      <c r="D618" s="241">
        <f>COUNTIF($C$1:$C618,C618)</f>
        <v>3</v>
      </c>
      <c r="E618" s="241" t="str">
        <f t="shared" si="29"/>
        <v>Charities3</v>
      </c>
      <c r="F618" s="86" t="s">
        <v>1410</v>
      </c>
      <c r="G618" s="242">
        <v>4.3226720647773276E-2</v>
      </c>
      <c r="H618" s="245">
        <v>102.18942867107114</v>
      </c>
    </row>
    <row r="619" spans="1:8">
      <c r="A619" s="86" t="str">
        <v>CHARITY5</v>
      </c>
      <c r="B619" s="239">
        <v>618</v>
      </c>
      <c r="C619" s="86" t="s">
        <v>1405</v>
      </c>
      <c r="D619" s="241">
        <f>COUNTIF($C$1:$C619,C619)</f>
        <v>4</v>
      </c>
      <c r="E619" s="241" t="str">
        <f t="shared" si="29"/>
        <v>Charities4</v>
      </c>
      <c r="F619" s="86" t="s">
        <v>1412</v>
      </c>
      <c r="G619" s="242">
        <v>6.3894736842105254E-2</v>
      </c>
      <c r="H619" s="245">
        <v>98.854792609889003</v>
      </c>
    </row>
    <row r="620" spans="1:8">
      <c r="A620" s="86" t="str">
        <v>CHARITY7</v>
      </c>
      <c r="B620" s="239">
        <v>619</v>
      </c>
      <c r="C620" s="86" t="s">
        <v>1405</v>
      </c>
      <c r="D620" s="241">
        <f>COUNTIF($C$1:$C620,C620)</f>
        <v>5</v>
      </c>
      <c r="E620" s="241" t="str">
        <f t="shared" si="29"/>
        <v>Charities5</v>
      </c>
      <c r="F620" s="86" t="s">
        <v>1414</v>
      </c>
      <c r="G620" s="242">
        <v>0.22536437246963562</v>
      </c>
      <c r="H620" s="245">
        <v>90.580673423077627</v>
      </c>
    </row>
    <row r="621" spans="1:8">
      <c r="A621" s="86" t="str">
        <v>CHARITY8</v>
      </c>
      <c r="B621" s="239">
        <v>620</v>
      </c>
      <c r="C621" s="86" t="s">
        <v>1405</v>
      </c>
      <c r="D621" s="241">
        <f>COUNTIF($C$1:$C621,C621)</f>
        <v>6</v>
      </c>
      <c r="E621" s="241" t="str">
        <f t="shared" si="29"/>
        <v>Charities6</v>
      </c>
      <c r="F621" s="86" t="s">
        <v>1416</v>
      </c>
      <c r="G621" s="242">
        <v>2.9072874493927127E-2</v>
      </c>
      <c r="H621" s="245">
        <v>75.488877966288499</v>
      </c>
    </row>
    <row r="622" spans="1:8">
      <c r="A622" s="86" t="str">
        <v>CHARITY11</v>
      </c>
      <c r="B622" s="239">
        <v>621</v>
      </c>
      <c r="C622" s="86" t="s">
        <v>1405</v>
      </c>
      <c r="D622" s="241">
        <f>COUNTIF($C$1:$C622,C622)</f>
        <v>7</v>
      </c>
      <c r="E622" s="241" t="str">
        <f t="shared" si="29"/>
        <v>Charities7</v>
      </c>
      <c r="F622" s="86" t="s">
        <v>1418</v>
      </c>
      <c r="G622" s="242">
        <v>0.28184615384615391</v>
      </c>
      <c r="H622" s="245">
        <v>95.005003187002657</v>
      </c>
    </row>
    <row r="623" spans="1:8">
      <c r="A623" s="86" t="str">
        <v>CHARITY13</v>
      </c>
      <c r="B623" s="239">
        <v>622</v>
      </c>
      <c r="C623" s="86" t="s">
        <v>1405</v>
      </c>
      <c r="D623" s="241">
        <f>COUNTIF($C$1:$C623,C623)</f>
        <v>8</v>
      </c>
      <c r="E623" s="241" t="str">
        <f t="shared" si="29"/>
        <v>Charities8</v>
      </c>
      <c r="F623" s="86" t="s">
        <v>1420</v>
      </c>
      <c r="G623" s="242">
        <v>2.9647773279352231E-2</v>
      </c>
      <c r="H623" s="245">
        <v>96.948123690570924</v>
      </c>
    </row>
    <row r="624" spans="1:8">
      <c r="A624" s="86" t="str">
        <v>CHARITY15</v>
      </c>
      <c r="B624" s="239">
        <v>623</v>
      </c>
      <c r="C624" s="86" t="s">
        <v>1405</v>
      </c>
      <c r="D624" s="241">
        <f>COUNTIF($C$1:$C624,C624)</f>
        <v>9</v>
      </c>
      <c r="E624" s="241" t="str">
        <f t="shared" si="29"/>
        <v>Charities9</v>
      </c>
      <c r="F624" s="86" t="s">
        <v>1422</v>
      </c>
      <c r="G624" s="242">
        <v>9.4153846153846157E-2</v>
      </c>
      <c r="H624" s="245">
        <v>100.12360696836555</v>
      </c>
    </row>
    <row r="625" spans="1:8">
      <c r="A625" s="86" t="str">
        <v>CHARITY10</v>
      </c>
      <c r="B625" s="239">
        <v>624</v>
      </c>
      <c r="C625" s="86" t="s">
        <v>1405</v>
      </c>
      <c r="D625" s="241">
        <f>COUNTIF($C$1:$C625,C625)</f>
        <v>10</v>
      </c>
      <c r="E625" s="241" t="str">
        <f t="shared" si="29"/>
        <v>Charities10</v>
      </c>
      <c r="F625" s="86" t="s">
        <v>1424</v>
      </c>
      <c r="G625" s="242">
        <v>0.22953846153846152</v>
      </c>
      <c r="H625" s="245">
        <v>88.820525631766102</v>
      </c>
    </row>
    <row r="626" spans="1:8">
      <c r="A626" s="86" t="str">
        <v>INTERESTS1</v>
      </c>
      <c r="B626" s="239">
        <v>625</v>
      </c>
      <c r="C626" s="86" t="s">
        <v>1426</v>
      </c>
      <c r="D626" s="241">
        <f>COUNTIF($C$1:$C626,C626)</f>
        <v>1</v>
      </c>
      <c r="E626" s="241" t="str">
        <f t="shared" si="29"/>
        <v>Interests &amp; Hobbies1</v>
      </c>
      <c r="F626" s="86" t="s">
        <v>1427</v>
      </c>
      <c r="G626" s="242">
        <v>3.1716599190283398E-2</v>
      </c>
      <c r="H626" s="245">
        <v>112.44938493859284</v>
      </c>
    </row>
    <row r="627" spans="1:8">
      <c r="A627" s="86" t="str">
        <v>INTERESTS4</v>
      </c>
      <c r="B627" s="239">
        <v>626</v>
      </c>
      <c r="C627" s="86" t="s">
        <v>1426</v>
      </c>
      <c r="D627" s="241">
        <f>COUNTIF($C$1:$C627,C627)</f>
        <v>2</v>
      </c>
      <c r="E627" s="241" t="str">
        <f t="shared" si="29"/>
        <v>Interests &amp; Hobbies2</v>
      </c>
      <c r="F627" s="86" t="s">
        <v>1429</v>
      </c>
      <c r="G627" s="242">
        <v>0.15470850202429148</v>
      </c>
      <c r="H627" s="245">
        <v>87.165194053912771</v>
      </c>
    </row>
    <row r="628" spans="1:8">
      <c r="A628" s="86" t="str">
        <v>INTERESTS5</v>
      </c>
      <c r="B628" s="239">
        <v>627</v>
      </c>
      <c r="C628" s="86" t="s">
        <v>1426</v>
      </c>
      <c r="D628" s="241">
        <f>COUNTIF($C$1:$C628,C628)</f>
        <v>3</v>
      </c>
      <c r="E628" s="241" t="str">
        <f t="shared" si="29"/>
        <v>Interests &amp; Hobbies3</v>
      </c>
      <c r="F628" s="86" t="s">
        <v>1431</v>
      </c>
      <c r="G628" s="242">
        <v>0.27219028340080975</v>
      </c>
      <c r="H628" s="245">
        <v>91.728885659420328</v>
      </c>
    </row>
    <row r="629" spans="1:8">
      <c r="A629" s="86" t="str">
        <v>INTERESTS6</v>
      </c>
      <c r="B629" s="239">
        <v>628</v>
      </c>
      <c r="C629" s="86" t="s">
        <v>1426</v>
      </c>
      <c r="D629" s="241">
        <f>COUNTIF($C$1:$C629,C629)</f>
        <v>4</v>
      </c>
      <c r="E629" s="241" t="str">
        <f t="shared" si="29"/>
        <v>Interests &amp; Hobbies4</v>
      </c>
      <c r="F629" s="86" t="s">
        <v>1433</v>
      </c>
      <c r="G629" s="242">
        <v>0.34108097165991902</v>
      </c>
      <c r="H629" s="245">
        <v>93.729725736174601</v>
      </c>
    </row>
    <row r="630" spans="1:8">
      <c r="A630" s="86" t="str">
        <v>INTERESTS9</v>
      </c>
      <c r="B630" s="239">
        <v>629</v>
      </c>
      <c r="C630" s="86" t="s">
        <v>1426</v>
      </c>
      <c r="D630" s="241">
        <f>COUNTIF($C$1:$C630,C630)</f>
        <v>5</v>
      </c>
      <c r="E630" s="241" t="str">
        <f t="shared" si="29"/>
        <v>Interests &amp; Hobbies5</v>
      </c>
      <c r="F630" s="86" t="s">
        <v>1435</v>
      </c>
      <c r="G630" s="242">
        <v>0.23500809716599186</v>
      </c>
      <c r="H630" s="245">
        <v>96.65095720144663</v>
      </c>
    </row>
    <row r="631" spans="1:8">
      <c r="A631" s="86" t="str">
        <v>INTERESTS55</v>
      </c>
      <c r="B631" s="239">
        <v>630</v>
      </c>
      <c r="C631" s="86" t="s">
        <v>1426</v>
      </c>
      <c r="D631" s="241">
        <f>COUNTIF($C$1:$C631,C631)</f>
        <v>6</v>
      </c>
      <c r="E631" s="241" t="str">
        <f t="shared" si="29"/>
        <v>Interests &amp; Hobbies6</v>
      </c>
      <c r="F631" s="86" t="s">
        <v>1437</v>
      </c>
      <c r="G631" s="242">
        <v>0.19097165991902834</v>
      </c>
      <c r="H631" s="245">
        <v>93.970492391910852</v>
      </c>
    </row>
    <row r="632" spans="1:8">
      <c r="A632" s="86" t="str">
        <v>INTERESTS10</v>
      </c>
      <c r="B632" s="239">
        <v>631</v>
      </c>
      <c r="C632" s="86" t="s">
        <v>1426</v>
      </c>
      <c r="D632" s="241">
        <f>COUNTIF($C$1:$C632,C632)</f>
        <v>7</v>
      </c>
      <c r="E632" s="241" t="str">
        <f t="shared" si="29"/>
        <v>Interests &amp; Hobbies7</v>
      </c>
      <c r="F632" s="86" t="s">
        <v>1439</v>
      </c>
      <c r="G632" s="242">
        <v>0.39762753036437243</v>
      </c>
      <c r="H632" s="245">
        <v>88.925752845148679</v>
      </c>
    </row>
    <row r="633" spans="1:8">
      <c r="A633" s="86" t="str">
        <v>INTERESTS12</v>
      </c>
      <c r="B633" s="239">
        <v>632</v>
      </c>
      <c r="C633" s="86" t="s">
        <v>1426</v>
      </c>
      <c r="D633" s="241">
        <f>COUNTIF($C$1:$C633,C633)</f>
        <v>8</v>
      </c>
      <c r="E633" s="241" t="str">
        <f t="shared" si="29"/>
        <v>Interests &amp; Hobbies8</v>
      </c>
      <c r="F633" s="86" t="s">
        <v>1441</v>
      </c>
      <c r="G633" s="242">
        <v>0.29779352226720651</v>
      </c>
      <c r="H633" s="245">
        <v>87.346744045774201</v>
      </c>
    </row>
    <row r="634" spans="1:8">
      <c r="A634" s="86" t="str">
        <v>INTERESTS17</v>
      </c>
      <c r="B634" s="239">
        <v>633</v>
      </c>
      <c r="C634" s="86" t="s">
        <v>1426</v>
      </c>
      <c r="D634" s="241">
        <f>COUNTIF($C$1:$C634,C634)</f>
        <v>9</v>
      </c>
      <c r="E634" s="241" t="str">
        <f t="shared" si="29"/>
        <v>Interests &amp; Hobbies9</v>
      </c>
      <c r="F634" s="86" t="s">
        <v>1443</v>
      </c>
      <c r="G634" s="242">
        <v>0.3402388663967611</v>
      </c>
      <c r="H634" s="245">
        <v>90.066075518807196</v>
      </c>
    </row>
    <row r="635" spans="1:8">
      <c r="A635" s="86" t="str">
        <v>INTERESTS43</v>
      </c>
      <c r="B635" s="239">
        <v>634</v>
      </c>
      <c r="C635" s="86" t="s">
        <v>1426</v>
      </c>
      <c r="D635" s="241">
        <f>COUNTIF($C$1:$C635,C635)</f>
        <v>10</v>
      </c>
      <c r="E635" s="241" t="str">
        <f t="shared" si="29"/>
        <v>Interests &amp; Hobbies10</v>
      </c>
      <c r="F635" s="86" t="s">
        <v>1445</v>
      </c>
      <c r="G635" s="242">
        <v>8.0615384615384603E-2</v>
      </c>
      <c r="H635" s="245">
        <v>118.51738140795851</v>
      </c>
    </row>
    <row r="636" spans="1:8">
      <c r="A636" s="86" t="str">
        <v>INTERESTS18</v>
      </c>
      <c r="B636" s="239">
        <v>635</v>
      </c>
      <c r="C636" s="86" t="s">
        <v>1426</v>
      </c>
      <c r="D636" s="241">
        <f>COUNTIF($C$1:$C636,C636)</f>
        <v>11</v>
      </c>
      <c r="E636" s="241" t="str">
        <f t="shared" si="29"/>
        <v>Interests &amp; Hobbies11</v>
      </c>
      <c r="F636" s="86" t="s">
        <v>1447</v>
      </c>
      <c r="G636" s="242">
        <v>0.33865587044534423</v>
      </c>
      <c r="H636" s="245">
        <v>98.320472465957948</v>
      </c>
    </row>
    <row r="637" spans="1:8">
      <c r="A637" s="86" t="str">
        <v>INTERESTS19</v>
      </c>
      <c r="B637" s="239">
        <v>636</v>
      </c>
      <c r="C637" s="86" t="s">
        <v>1426</v>
      </c>
      <c r="D637" s="241">
        <f>COUNTIF($C$1:$C637,C637)</f>
        <v>12</v>
      </c>
      <c r="E637" s="241" t="str">
        <f t="shared" si="29"/>
        <v>Interests &amp; Hobbies12</v>
      </c>
      <c r="F637" s="86" t="s">
        <v>1449</v>
      </c>
      <c r="G637" s="242">
        <v>2.1983805668016197E-2</v>
      </c>
      <c r="H637" s="245">
        <v>71.096014443910477</v>
      </c>
    </row>
    <row r="638" spans="1:8">
      <c r="A638" s="86" t="str">
        <v>INTERESTS44</v>
      </c>
      <c r="B638" s="239">
        <v>637</v>
      </c>
      <c r="C638" s="86" t="s">
        <v>1426</v>
      </c>
      <c r="D638" s="241">
        <f>COUNTIF($C$1:$C638,C638)</f>
        <v>13</v>
      </c>
      <c r="E638" s="241" t="str">
        <f t="shared" si="29"/>
        <v>Interests &amp; Hobbies13</v>
      </c>
      <c r="F638" s="86" t="s">
        <v>1451</v>
      </c>
      <c r="G638" s="242">
        <v>0.34027530364372471</v>
      </c>
      <c r="H638" s="245">
        <v>90.419570144388274</v>
      </c>
    </row>
    <row r="639" spans="1:8">
      <c r="A639" s="86" t="str">
        <v>INTERESTS21</v>
      </c>
      <c r="B639" s="239">
        <v>638</v>
      </c>
      <c r="C639" s="86" t="s">
        <v>1426</v>
      </c>
      <c r="D639" s="241">
        <f>COUNTIF($C$1:$C639,C639)</f>
        <v>14</v>
      </c>
      <c r="E639" s="241" t="str">
        <f t="shared" si="29"/>
        <v>Interests &amp; Hobbies14</v>
      </c>
      <c r="F639" s="86" t="s">
        <v>1453</v>
      </c>
      <c r="G639" s="242">
        <v>0.16875303643724698</v>
      </c>
      <c r="H639" s="245">
        <v>85.654682241863469</v>
      </c>
    </row>
    <row r="640" spans="1:8">
      <c r="A640" s="86" t="str">
        <v>INTERESTS47</v>
      </c>
      <c r="B640" s="239">
        <v>639</v>
      </c>
      <c r="C640" s="86" t="s">
        <v>1426</v>
      </c>
      <c r="D640" s="241">
        <f>COUNTIF($C$1:$C640,C640)</f>
        <v>15</v>
      </c>
      <c r="E640" s="241" t="str">
        <f t="shared" si="29"/>
        <v>Interests &amp; Hobbies15</v>
      </c>
      <c r="F640" s="86" t="s">
        <v>1455</v>
      </c>
      <c r="G640" s="242">
        <v>4.2724696356275307E-2</v>
      </c>
      <c r="H640" s="245">
        <v>82.621771174371716</v>
      </c>
    </row>
    <row r="641" spans="1:8">
      <c r="A641" s="86" t="str">
        <v>INTERESTS48</v>
      </c>
      <c r="B641" s="239">
        <v>640</v>
      </c>
      <c r="C641" s="86" t="s">
        <v>1426</v>
      </c>
      <c r="D641" s="241">
        <f>COUNTIF($C$1:$C641,C641)</f>
        <v>16</v>
      </c>
      <c r="E641" s="241" t="str">
        <f t="shared" si="29"/>
        <v>Interests &amp; Hobbies16</v>
      </c>
      <c r="F641" s="86" t="s">
        <v>1457</v>
      </c>
      <c r="G641" s="242">
        <v>0.49414170040485833</v>
      </c>
      <c r="H641" s="245">
        <v>103.65821672227828</v>
      </c>
    </row>
    <row r="642" spans="1:8">
      <c r="A642" s="86" t="str">
        <v>INTERESTS28</v>
      </c>
      <c r="B642" s="239">
        <v>641</v>
      </c>
      <c r="C642" s="86" t="s">
        <v>1426</v>
      </c>
      <c r="D642" s="241">
        <f>COUNTIF($C$1:$C642,C642)</f>
        <v>17</v>
      </c>
      <c r="E642" s="241" t="str">
        <f t="shared" si="29"/>
        <v>Interests &amp; Hobbies17</v>
      </c>
      <c r="F642" s="86" t="s">
        <v>1459</v>
      </c>
      <c r="G642" s="242">
        <v>0.33172874493927124</v>
      </c>
      <c r="H642" s="245">
        <v>91.418523096895569</v>
      </c>
    </row>
    <row r="643" spans="1:8">
      <c r="A643" s="86" t="str">
        <v>INTERESTS29</v>
      </c>
      <c r="B643" s="239">
        <v>642</v>
      </c>
      <c r="C643" s="86" t="s">
        <v>1426</v>
      </c>
      <c r="D643" s="241">
        <f>COUNTIF($C$1:$C643,C643)</f>
        <v>18</v>
      </c>
      <c r="E643" s="241" t="str">
        <f t="shared" ref="E643:E706" si="30">C643&amp;D643</f>
        <v>Interests &amp; Hobbies18</v>
      </c>
      <c r="F643" s="86" t="s">
        <v>1461</v>
      </c>
      <c r="G643" s="242">
        <v>0.41671255060728746</v>
      </c>
      <c r="H643" s="245">
        <v>98.916475739195391</v>
      </c>
    </row>
    <row r="644" spans="1:8">
      <c r="A644" s="86" t="str">
        <v>INTERESTS51</v>
      </c>
      <c r="B644" s="239">
        <v>643</v>
      </c>
      <c r="C644" s="86" t="s">
        <v>1426</v>
      </c>
      <c r="D644" s="241">
        <f>COUNTIF($C$1:$C644,C644)</f>
        <v>19</v>
      </c>
      <c r="E644" s="241" t="str">
        <f t="shared" si="30"/>
        <v>Interests &amp; Hobbies19</v>
      </c>
      <c r="F644" s="86" t="s">
        <v>1399</v>
      </c>
      <c r="G644" s="242">
        <v>0.5246032388663967</v>
      </c>
      <c r="H644" s="245">
        <v>102.63111304530956</v>
      </c>
    </row>
    <row r="645" spans="1:8">
      <c r="A645" s="86" t="str">
        <v>INTERESTS52</v>
      </c>
      <c r="B645" s="239">
        <v>644</v>
      </c>
      <c r="C645" s="86" t="s">
        <v>1426</v>
      </c>
      <c r="D645" s="241">
        <f>COUNTIF($C$1:$C645,C645)</f>
        <v>20</v>
      </c>
      <c r="E645" s="241" t="str">
        <f t="shared" si="30"/>
        <v>Interests &amp; Hobbies20</v>
      </c>
      <c r="F645" s="86" t="s">
        <v>1464</v>
      </c>
      <c r="G645" s="242">
        <v>0.15482591093117407</v>
      </c>
      <c r="H645" s="245">
        <v>88.535328561187626</v>
      </c>
    </row>
    <row r="646" spans="1:8">
      <c r="A646" s="86" t="str">
        <v>holdest6</v>
      </c>
      <c r="B646" s="239">
        <v>645</v>
      </c>
      <c r="C646" s="86" t="s">
        <v>1466</v>
      </c>
      <c r="D646" s="241">
        <f>COUNTIF($C$1:$C646,C646)</f>
        <v>1</v>
      </c>
      <c r="E646" s="241" t="str">
        <f t="shared" si="30"/>
        <v>Holiday Destination/Type1</v>
      </c>
      <c r="F646" s="86" t="s">
        <v>1467</v>
      </c>
      <c r="G646" s="242">
        <v>0.56799190283400802</v>
      </c>
      <c r="H646" s="245">
        <v>97.916396777803854</v>
      </c>
    </row>
    <row r="647" spans="1:8">
      <c r="A647" s="86" t="str">
        <v>holdest1</v>
      </c>
      <c r="B647" s="239">
        <v>646</v>
      </c>
      <c r="C647" s="86" t="s">
        <v>1466</v>
      </c>
      <c r="D647" s="241">
        <f>COUNTIF($C$1:$C647,C647)</f>
        <v>2</v>
      </c>
      <c r="E647" s="241" t="str">
        <f t="shared" si="30"/>
        <v>Holiday Destination/Type2</v>
      </c>
      <c r="F647" s="86" t="s">
        <v>1469</v>
      </c>
      <c r="G647" s="242">
        <v>3.8267206477732796E-2</v>
      </c>
      <c r="H647" s="245">
        <v>88.554028311894925</v>
      </c>
    </row>
    <row r="648" spans="1:8">
      <c r="A648" s="86" t="str">
        <v>holdest2</v>
      </c>
      <c r="B648" s="239">
        <v>647</v>
      </c>
      <c r="C648" s="86" t="s">
        <v>1466</v>
      </c>
      <c r="D648" s="241">
        <f>COUNTIF($C$1:$C648,C648)</f>
        <v>3</v>
      </c>
      <c r="E648" s="241" t="str">
        <f t="shared" si="30"/>
        <v>Holiday Destination/Type3</v>
      </c>
      <c r="F648" s="86" t="s">
        <v>1471</v>
      </c>
      <c r="G648" s="242">
        <v>7.9829959514170032E-2</v>
      </c>
      <c r="H648" s="245">
        <v>77.321722224164574</v>
      </c>
    </row>
    <row r="649" spans="1:8">
      <c r="A649" s="86" t="str">
        <v>holdest3</v>
      </c>
      <c r="B649" s="239">
        <v>648</v>
      </c>
      <c r="C649" s="86" t="s">
        <v>1466</v>
      </c>
      <c r="D649" s="241">
        <f>COUNTIF($C$1:$C649,C649)</f>
        <v>4</v>
      </c>
      <c r="E649" s="241" t="str">
        <f t="shared" si="30"/>
        <v>Holiday Destination/Type4</v>
      </c>
      <c r="F649" s="86" t="s">
        <v>1473</v>
      </c>
      <c r="G649" s="242">
        <v>7.7611336032388668E-3</v>
      </c>
      <c r="H649" s="245">
        <v>69.482632005641833</v>
      </c>
    </row>
    <row r="650" spans="1:8">
      <c r="A650" s="86" t="str">
        <v>holdest4</v>
      </c>
      <c r="B650" s="239">
        <v>649</v>
      </c>
      <c r="C650" s="86" t="s">
        <v>1466</v>
      </c>
      <c r="D650" s="241">
        <f>COUNTIF($C$1:$C650,C650)</f>
        <v>5</v>
      </c>
      <c r="E650" s="241" t="str">
        <f t="shared" si="30"/>
        <v>Holiday Destination/Type5</v>
      </c>
      <c r="F650" s="86" t="s">
        <v>1475</v>
      </c>
      <c r="G650" s="242">
        <v>1.4477732793522269E-2</v>
      </c>
      <c r="H650" s="245">
        <v>77.729954547352634</v>
      </c>
    </row>
    <row r="651" spans="1:8">
      <c r="A651" s="86" t="str">
        <v>holdest5</v>
      </c>
      <c r="B651" s="239">
        <v>650</v>
      </c>
      <c r="C651" s="86" t="s">
        <v>1466</v>
      </c>
      <c r="D651" s="241">
        <f>COUNTIF($C$1:$C651,C651)</f>
        <v>6</v>
      </c>
      <c r="E651" s="241" t="str">
        <f t="shared" si="30"/>
        <v>Holiday Destination/Type6</v>
      </c>
      <c r="F651" s="86" t="s">
        <v>1477</v>
      </c>
      <c r="G651" s="242">
        <v>0.31860323886639674</v>
      </c>
      <c r="H651" s="245">
        <v>88.377636826397648</v>
      </c>
    </row>
    <row r="652" spans="1:8">
      <c r="A652" s="86" t="str">
        <v>holdest7</v>
      </c>
      <c r="B652" s="239">
        <v>651</v>
      </c>
      <c r="C652" s="86" t="s">
        <v>1466</v>
      </c>
      <c r="D652" s="241">
        <f>COUNTIF($C$1:$C652,C652)</f>
        <v>7</v>
      </c>
      <c r="E652" s="241" t="str">
        <f t="shared" si="30"/>
        <v>Holiday Destination/Type7</v>
      </c>
      <c r="F652" s="86" t="s">
        <v>1479</v>
      </c>
      <c r="G652" s="242">
        <v>0.19900809716599188</v>
      </c>
      <c r="H652" s="245">
        <v>89.541992874988338</v>
      </c>
    </row>
    <row r="653" spans="1:8">
      <c r="A653" s="86" t="str">
        <v>holdest8</v>
      </c>
      <c r="B653" s="239">
        <v>652</v>
      </c>
      <c r="C653" s="86" t="s">
        <v>1466</v>
      </c>
      <c r="D653" s="241">
        <f>COUNTIF($C$1:$C653,C653)</f>
        <v>8</v>
      </c>
      <c r="E653" s="241" t="str">
        <f t="shared" si="30"/>
        <v>Holiday Destination/Type8</v>
      </c>
      <c r="F653" s="86" t="s">
        <v>1481</v>
      </c>
      <c r="G653" s="242">
        <v>5.5882591093117412E-2</v>
      </c>
      <c r="H653" s="245">
        <v>74.769057177955617</v>
      </c>
    </row>
    <row r="654" spans="1:8">
      <c r="A654" s="86" t="str">
        <v>holtype1</v>
      </c>
      <c r="B654" s="239">
        <v>653</v>
      </c>
      <c r="C654" s="86" t="s">
        <v>1466</v>
      </c>
      <c r="D654" s="241">
        <f>COUNTIF($C$1:$C654,C654)</f>
        <v>9</v>
      </c>
      <c r="E654" s="241" t="str">
        <f t="shared" si="30"/>
        <v>Holiday Destination/Type9</v>
      </c>
      <c r="F654" s="86" t="s">
        <v>1483</v>
      </c>
      <c r="G654" s="242">
        <v>0.20101619433198376</v>
      </c>
      <c r="H654" s="245">
        <v>88.31473757054178</v>
      </c>
    </row>
    <row r="655" spans="1:8">
      <c r="A655" s="86" t="str">
        <v>holtype3</v>
      </c>
      <c r="B655" s="239">
        <v>654</v>
      </c>
      <c r="C655" s="86" t="s">
        <v>1466</v>
      </c>
      <c r="D655" s="241">
        <f>COUNTIF($C$1:$C655,C655)</f>
        <v>10</v>
      </c>
      <c r="E655" s="241" t="str">
        <f t="shared" si="30"/>
        <v>Holiday Destination/Type10</v>
      </c>
      <c r="F655" s="86" t="s">
        <v>1485</v>
      </c>
      <c r="G655" s="242">
        <v>2.4692307692307694E-2</v>
      </c>
      <c r="H655" s="245">
        <v>80.353484646856828</v>
      </c>
    </row>
    <row r="656" spans="1:8">
      <c r="A656" s="86" t="str">
        <v>holtype4</v>
      </c>
      <c r="B656" s="239">
        <v>655</v>
      </c>
      <c r="C656" s="86" t="s">
        <v>1466</v>
      </c>
      <c r="D656" s="241">
        <f>COUNTIF($C$1:$C656,C656)</f>
        <v>11</v>
      </c>
      <c r="E656" s="241" t="str">
        <f t="shared" si="30"/>
        <v>Holiday Destination/Type11</v>
      </c>
      <c r="F656" s="86" t="s">
        <v>1487</v>
      </c>
      <c r="G656" s="242">
        <v>0.19761538461538464</v>
      </c>
      <c r="H656" s="245">
        <v>98.046003457975445</v>
      </c>
    </row>
    <row r="657" spans="1:8">
      <c r="A657" s="86" t="str">
        <v>holtype6</v>
      </c>
      <c r="B657" s="239">
        <v>656</v>
      </c>
      <c r="C657" s="86" t="s">
        <v>1466</v>
      </c>
      <c r="D657" s="241">
        <f>COUNTIF($C$1:$C657,C657)</f>
        <v>12</v>
      </c>
      <c r="E657" s="241" t="str">
        <f t="shared" si="30"/>
        <v>Holiday Destination/Type12</v>
      </c>
      <c r="F657" s="86" t="s">
        <v>1489</v>
      </c>
      <c r="G657" s="242">
        <v>0.11773684210526315</v>
      </c>
      <c r="H657" s="245">
        <v>80.037303197311502</v>
      </c>
    </row>
    <row r="658" spans="1:8">
      <c r="A658" s="86" t="str">
        <v>car_enqc_app</v>
      </c>
      <c r="B658" s="239">
        <v>657</v>
      </c>
      <c r="C658" s="86" t="s">
        <v>1492</v>
      </c>
      <c r="D658" s="241">
        <f>COUNTIF($C$1:$C658,C658)</f>
        <v>1</v>
      </c>
      <c r="E658" s="241" t="str">
        <f t="shared" si="30"/>
        <v>Make enquiry on car dealership or manufacturer1</v>
      </c>
      <c r="F658" s="86" t="s">
        <v>1493</v>
      </c>
      <c r="G658" s="242">
        <v>0.15217408906882593</v>
      </c>
      <c r="H658" s="245">
        <v>105.32800789659642</v>
      </c>
    </row>
    <row r="659" spans="1:8">
      <c r="A659" s="86" t="str">
        <v>car_enqc_call</v>
      </c>
      <c r="B659" s="239">
        <v>658</v>
      </c>
      <c r="C659" s="86" t="s">
        <v>1492</v>
      </c>
      <c r="D659" s="241">
        <f>COUNTIF($C$1:$C659,C659)</f>
        <v>2</v>
      </c>
      <c r="E659" s="241" t="str">
        <f t="shared" si="30"/>
        <v>Make enquiry on car dealership or manufacturer2</v>
      </c>
      <c r="F659" s="86" t="s">
        <v>1495</v>
      </c>
      <c r="G659" s="242">
        <v>0.45747773279352227</v>
      </c>
      <c r="H659" s="245">
        <v>98.48007942145432</v>
      </c>
    </row>
    <row r="660" spans="1:8">
      <c r="A660" s="86" t="str">
        <v>car_enqc_email</v>
      </c>
      <c r="B660" s="239">
        <v>659</v>
      </c>
      <c r="C660" s="86" t="s">
        <v>1492</v>
      </c>
      <c r="D660" s="241">
        <f>COUNTIF($C$1:$C660,C660)</f>
        <v>3</v>
      </c>
      <c r="E660" s="241" t="str">
        <f t="shared" si="30"/>
        <v>Make enquiry on car dealership or manufacturer3</v>
      </c>
      <c r="F660" s="86" t="s">
        <v>1050</v>
      </c>
      <c r="G660" s="242">
        <v>0.32934817813765177</v>
      </c>
      <c r="H660" s="245">
        <v>100.93959235730028</v>
      </c>
    </row>
    <row r="661" spans="1:8">
      <c r="A661" s="86" t="str">
        <v>car_enqc_f2f</v>
      </c>
      <c r="B661" s="239">
        <v>660</v>
      </c>
      <c r="C661" s="86" t="s">
        <v>1492</v>
      </c>
      <c r="D661" s="241">
        <f>COUNTIF($C$1:$C661,C661)</f>
        <v>4</v>
      </c>
      <c r="E661" s="241" t="str">
        <f t="shared" si="30"/>
        <v>Make enquiry on car dealership or manufacturer4</v>
      </c>
      <c r="F661" s="86" t="s">
        <v>1498</v>
      </c>
      <c r="G661" s="242">
        <v>0.5160445344129555</v>
      </c>
      <c r="H661" s="245">
        <v>99.025613468245652</v>
      </c>
    </row>
    <row r="662" spans="1:8">
      <c r="A662" s="86" t="str">
        <v>car_enqc_mail</v>
      </c>
      <c r="B662" s="239">
        <v>661</v>
      </c>
      <c r="C662" s="86" t="s">
        <v>1492</v>
      </c>
      <c r="D662" s="241">
        <f>COUNTIF($C$1:$C662,C662)</f>
        <v>5</v>
      </c>
      <c r="E662" s="241" t="str">
        <f t="shared" si="30"/>
        <v>Make enquiry on car dealership or manufacturer5</v>
      </c>
      <c r="F662" s="86" t="s">
        <v>1500</v>
      </c>
      <c r="G662" s="242">
        <v>0.12059919028340081</v>
      </c>
      <c r="H662" s="245">
        <v>100.71211430034495</v>
      </c>
    </row>
    <row r="663" spans="1:8">
      <c r="A663" s="86" t="str">
        <v>car_enqc_txt</v>
      </c>
      <c r="B663" s="239">
        <v>662</v>
      </c>
      <c r="C663" s="86" t="s">
        <v>1492</v>
      </c>
      <c r="D663" s="241">
        <f>COUNTIF($C$1:$C663,C663)</f>
        <v>6</v>
      </c>
      <c r="E663" s="241" t="str">
        <f t="shared" si="30"/>
        <v>Make enquiry on car dealership or manufacturer6</v>
      </c>
      <c r="F663" s="86" t="s">
        <v>1502</v>
      </c>
      <c r="G663" s="242">
        <v>9.5510121457489883E-2</v>
      </c>
      <c r="H663" s="245">
        <v>105.87124270010169</v>
      </c>
    </row>
    <row r="664" spans="1:8">
      <c r="A664" s="86" t="str">
        <v>car_enqc_web</v>
      </c>
      <c r="B664" s="239">
        <v>663</v>
      </c>
      <c r="C664" s="86" t="s">
        <v>1492</v>
      </c>
      <c r="D664" s="241">
        <f>COUNTIF($C$1:$C664,C664)</f>
        <v>7</v>
      </c>
      <c r="E664" s="241" t="str">
        <f t="shared" si="30"/>
        <v>Make enquiry on car dealership or manufacturer7</v>
      </c>
      <c r="F664" s="86" t="s">
        <v>1504</v>
      </c>
      <c r="G664" s="242">
        <v>0.23799190283400809</v>
      </c>
      <c r="H664" s="245">
        <v>100.01628447833018</v>
      </c>
    </row>
    <row r="665" spans="1:8">
      <c r="A665" s="86" t="str">
        <v>car_sub_app</v>
      </c>
      <c r="B665" s="239">
        <v>664</v>
      </c>
      <c r="C665" s="86" t="s">
        <v>1506</v>
      </c>
      <c r="D665" s="241">
        <f>COUNTIF($C$1:$C665,C665)</f>
        <v>1</v>
      </c>
      <c r="E665" s="241" t="str">
        <f t="shared" si="30"/>
        <v>Submit info to cars dealership or manufacturer1</v>
      </c>
      <c r="F665" s="86" t="s">
        <v>1493</v>
      </c>
      <c r="G665" s="242">
        <v>0.18007287449392712</v>
      </c>
      <c r="H665" s="245">
        <v>107.94022297504907</v>
      </c>
    </row>
    <row r="666" spans="1:8">
      <c r="A666" s="86" t="str">
        <v>car_sub_call</v>
      </c>
      <c r="B666" s="239">
        <v>665</v>
      </c>
      <c r="C666" s="86" t="s">
        <v>1506</v>
      </c>
      <c r="D666" s="241">
        <f>COUNTIF($C$1:$C666,C666)</f>
        <v>2</v>
      </c>
      <c r="E666" s="241" t="str">
        <f t="shared" si="30"/>
        <v>Submit info to cars dealership or manufacturer2</v>
      </c>
      <c r="F666" s="86" t="s">
        <v>1495</v>
      </c>
      <c r="G666" s="242">
        <v>0.42434008097165998</v>
      </c>
      <c r="H666" s="245">
        <v>99.957647072112778</v>
      </c>
    </row>
    <row r="667" spans="1:8">
      <c r="A667" s="86" t="str">
        <v>car_sub_email</v>
      </c>
      <c r="B667" s="239">
        <v>666</v>
      </c>
      <c r="C667" s="86" t="s">
        <v>1506</v>
      </c>
      <c r="D667" s="241">
        <f>COUNTIF($C$1:$C667,C667)</f>
        <v>3</v>
      </c>
      <c r="E667" s="241" t="str">
        <f t="shared" si="30"/>
        <v>Submit info to cars dealership or manufacturer3</v>
      </c>
      <c r="F667" s="86" t="s">
        <v>1050</v>
      </c>
      <c r="G667" s="242">
        <v>0.29799999999999999</v>
      </c>
      <c r="H667" s="245">
        <v>99.435858509078841</v>
      </c>
    </row>
    <row r="668" spans="1:8">
      <c r="A668" s="86" t="str">
        <v>car_sub_f2f</v>
      </c>
      <c r="B668" s="239">
        <v>667</v>
      </c>
      <c r="C668" s="86" t="s">
        <v>1506</v>
      </c>
      <c r="D668" s="241">
        <f>COUNTIF($C$1:$C668,C668)</f>
        <v>4</v>
      </c>
      <c r="E668" s="241" t="str">
        <f t="shared" si="30"/>
        <v>Submit info to cars dealership or manufacturer4</v>
      </c>
      <c r="F668" s="86" t="s">
        <v>1498</v>
      </c>
      <c r="G668" s="242">
        <v>0.5015910931174089</v>
      </c>
      <c r="H668" s="245">
        <v>100.93435026102465</v>
      </c>
    </row>
    <row r="669" spans="1:8">
      <c r="A669" s="86" t="str">
        <v>car_sub_mail</v>
      </c>
      <c r="B669" s="239">
        <v>668</v>
      </c>
      <c r="C669" s="86" t="s">
        <v>1506</v>
      </c>
      <c r="D669" s="241">
        <f>COUNTIF($C$1:$C669,C669)</f>
        <v>5</v>
      </c>
      <c r="E669" s="241" t="str">
        <f t="shared" si="30"/>
        <v>Submit info to cars dealership or manufacturer5</v>
      </c>
      <c r="F669" s="86" t="s">
        <v>1500</v>
      </c>
      <c r="G669" s="242">
        <v>9.0295546558704448E-2</v>
      </c>
      <c r="H669" s="245">
        <v>102.29435897478338</v>
      </c>
    </row>
    <row r="670" spans="1:8">
      <c r="A670" s="86" t="str">
        <v>car_sub_txt</v>
      </c>
      <c r="B670" s="239">
        <v>669</v>
      </c>
      <c r="C670" s="86" t="s">
        <v>1506</v>
      </c>
      <c r="D670" s="241">
        <f>COUNTIF($C$1:$C670,C670)</f>
        <v>6</v>
      </c>
      <c r="E670" s="241" t="str">
        <f t="shared" si="30"/>
        <v>Submit info to cars dealership or manufacturer6</v>
      </c>
      <c r="F670" s="86" t="s">
        <v>1502</v>
      </c>
      <c r="G670" s="242">
        <v>0.11219028340080972</v>
      </c>
      <c r="H670" s="245">
        <v>107.00271586746678</v>
      </c>
    </row>
    <row r="671" spans="1:8">
      <c r="A671" s="86" t="str">
        <v>car_sub_web</v>
      </c>
      <c r="B671" s="239">
        <v>670</v>
      </c>
      <c r="C671" s="86" t="s">
        <v>1506</v>
      </c>
      <c r="D671" s="241">
        <f>COUNTIF($C$1:$C671,C671)</f>
        <v>7</v>
      </c>
      <c r="E671" s="241" t="str">
        <f t="shared" si="30"/>
        <v>Submit info to cars dealership or manufacturer7</v>
      </c>
      <c r="F671" s="86" t="s">
        <v>1504</v>
      </c>
      <c r="G671" s="242">
        <v>0.315</v>
      </c>
      <c r="H671" s="245">
        <v>102.23665891854417</v>
      </c>
    </row>
    <row r="672" spans="1:8">
      <c r="A672" s="86" t="str">
        <v>car_mark_app</v>
      </c>
      <c r="B672" s="239">
        <v>671</v>
      </c>
      <c r="C672" s="86" t="s">
        <v>1514</v>
      </c>
      <c r="D672" s="241">
        <f>COUNTIF($C$1:$C672,C672)</f>
        <v>1</v>
      </c>
      <c r="E672" s="241" t="str">
        <f t="shared" si="30"/>
        <v>Get info/marketing from car dealership or manufacturer1</v>
      </c>
      <c r="F672" s="86" t="s">
        <v>1493</v>
      </c>
      <c r="G672" s="242">
        <v>0.14491093117408907</v>
      </c>
      <c r="H672" s="245">
        <v>104.41024070659866</v>
      </c>
    </row>
    <row r="673" spans="1:8">
      <c r="A673" s="86" t="str">
        <v>car_mark_call</v>
      </c>
      <c r="B673" s="239">
        <v>672</v>
      </c>
      <c r="C673" s="86" t="s">
        <v>1514</v>
      </c>
      <c r="D673" s="241">
        <f>COUNTIF($C$1:$C673,C673)</f>
        <v>2</v>
      </c>
      <c r="E673" s="241" t="str">
        <f t="shared" si="30"/>
        <v>Get info/marketing from car dealership or manufacturer2</v>
      </c>
      <c r="F673" s="86" t="s">
        <v>1495</v>
      </c>
      <c r="G673" s="242">
        <v>0.23381376518218627</v>
      </c>
      <c r="H673" s="245">
        <v>101.11670249095279</v>
      </c>
    </row>
    <row r="674" spans="1:8">
      <c r="A674" s="86" t="str">
        <v>car_mark_email</v>
      </c>
      <c r="B674" s="239">
        <v>673</v>
      </c>
      <c r="C674" s="86" t="s">
        <v>1514</v>
      </c>
      <c r="D674" s="241">
        <f>COUNTIF($C$1:$C674,C674)</f>
        <v>3</v>
      </c>
      <c r="E674" s="241" t="str">
        <f t="shared" si="30"/>
        <v>Get info/marketing from car dealership or manufacturer3</v>
      </c>
      <c r="F674" s="86" t="s">
        <v>1050</v>
      </c>
      <c r="G674" s="242">
        <v>0.2491821862348178</v>
      </c>
      <c r="H674" s="245">
        <v>102.22549641878996</v>
      </c>
    </row>
    <row r="675" spans="1:8">
      <c r="A675" s="86" t="str">
        <v>car_mark_f2f</v>
      </c>
      <c r="B675" s="239">
        <v>674</v>
      </c>
      <c r="C675" s="86" t="s">
        <v>1514</v>
      </c>
      <c r="D675" s="241">
        <f>COUNTIF($C$1:$C675,C675)</f>
        <v>4</v>
      </c>
      <c r="E675" s="241" t="str">
        <f t="shared" si="30"/>
        <v>Get info/marketing from car dealership or manufacturer4</v>
      </c>
      <c r="F675" s="86" t="s">
        <v>1498</v>
      </c>
      <c r="G675" s="242">
        <v>0.501246963562753</v>
      </c>
      <c r="H675" s="245">
        <v>102.37367242817881</v>
      </c>
    </row>
    <row r="676" spans="1:8">
      <c r="A676" s="86" t="str">
        <v>car_mark_mail</v>
      </c>
      <c r="B676" s="239">
        <v>675</v>
      </c>
      <c r="C676" s="86" t="s">
        <v>1514</v>
      </c>
      <c r="D676" s="241">
        <f>COUNTIF($C$1:$C676,C676)</f>
        <v>5</v>
      </c>
      <c r="E676" s="241" t="str">
        <f t="shared" si="30"/>
        <v>Get info/marketing from car dealership or manufacturer5</v>
      </c>
      <c r="F676" s="86" t="s">
        <v>1500</v>
      </c>
      <c r="G676" s="242">
        <v>0.15475303643724697</v>
      </c>
      <c r="H676" s="245">
        <v>101.41622243559551</v>
      </c>
    </row>
    <row r="677" spans="1:8">
      <c r="A677" s="86" t="str">
        <v>car_mark_txt</v>
      </c>
      <c r="B677" s="239">
        <v>676</v>
      </c>
      <c r="C677" s="86" t="s">
        <v>1514</v>
      </c>
      <c r="D677" s="241">
        <f>COUNTIF($C$1:$C677,C677)</f>
        <v>6</v>
      </c>
      <c r="E677" s="241" t="str">
        <f t="shared" si="30"/>
        <v>Get info/marketing from car dealership or manufacturer6</v>
      </c>
      <c r="F677" s="86" t="s">
        <v>1502</v>
      </c>
      <c r="G677" s="242">
        <v>0.10346153846153847</v>
      </c>
      <c r="H677" s="245">
        <v>103.21944973822994</v>
      </c>
    </row>
    <row r="678" spans="1:8">
      <c r="A678" s="86" t="str">
        <v>car_mark_web</v>
      </c>
      <c r="B678" s="239">
        <v>677</v>
      </c>
      <c r="C678" s="86" t="s">
        <v>1514</v>
      </c>
      <c r="D678" s="241">
        <f>COUNTIF($C$1:$C678,C678)</f>
        <v>7</v>
      </c>
      <c r="E678" s="241" t="str">
        <f t="shared" si="30"/>
        <v>Get info/marketing from car dealership or manufacturer7</v>
      </c>
      <c r="F678" s="86" t="s">
        <v>1504</v>
      </c>
      <c r="G678" s="242">
        <v>0.31170445344129555</v>
      </c>
      <c r="H678" s="245">
        <v>100.72357805201599</v>
      </c>
    </row>
    <row r="679" spans="1:8">
      <c r="A679" s="86" t="str">
        <v>car_res_app</v>
      </c>
      <c r="B679" s="239">
        <v>678</v>
      </c>
      <c r="C679" s="86" t="s">
        <v>1522</v>
      </c>
      <c r="D679" s="241">
        <f>COUNTIF($C$1:$C679,C679)</f>
        <v>1</v>
      </c>
      <c r="E679" s="241" t="str">
        <f t="shared" si="30"/>
        <v>Research car dealership or manufacturer1</v>
      </c>
      <c r="F679" s="86" t="s">
        <v>1493</v>
      </c>
      <c r="G679" s="242">
        <v>0.13600000000000004</v>
      </c>
      <c r="H679" s="245">
        <v>105.61602099696481</v>
      </c>
    </row>
    <row r="680" spans="1:8">
      <c r="A680" s="86" t="str">
        <v>car_res_call</v>
      </c>
      <c r="B680" s="239">
        <v>679</v>
      </c>
      <c r="C680" s="86" t="s">
        <v>1522</v>
      </c>
      <c r="D680" s="241">
        <f>COUNTIF($C$1:$C680,C680)</f>
        <v>2</v>
      </c>
      <c r="E680" s="241" t="str">
        <f t="shared" si="30"/>
        <v>Research car dealership or manufacturer2</v>
      </c>
      <c r="F680" s="86" t="s">
        <v>1495</v>
      </c>
      <c r="G680" s="242">
        <v>0.21959109311740893</v>
      </c>
      <c r="H680" s="245">
        <v>101.20299881064476</v>
      </c>
    </row>
    <row r="681" spans="1:8">
      <c r="A681" s="86" t="str">
        <v>car_res_email</v>
      </c>
      <c r="B681" s="239">
        <v>680</v>
      </c>
      <c r="C681" s="86" t="s">
        <v>1522</v>
      </c>
      <c r="D681" s="241">
        <f>COUNTIF($C$1:$C681,C681)</f>
        <v>3</v>
      </c>
      <c r="E681" s="241" t="str">
        <f t="shared" si="30"/>
        <v>Research car dealership or manufacturer3</v>
      </c>
      <c r="F681" s="86" t="s">
        <v>1050</v>
      </c>
      <c r="G681" s="242">
        <v>0.17953846153846154</v>
      </c>
      <c r="H681" s="245">
        <v>101.73370009239555</v>
      </c>
    </row>
    <row r="682" spans="1:8">
      <c r="A682" s="86" t="str">
        <v>car_res_f2f</v>
      </c>
      <c r="B682" s="239">
        <v>681</v>
      </c>
      <c r="C682" s="86" t="s">
        <v>1522</v>
      </c>
      <c r="D682" s="241">
        <f>COUNTIF($C$1:$C682,C682)</f>
        <v>4</v>
      </c>
      <c r="E682" s="241" t="str">
        <f t="shared" si="30"/>
        <v>Research car dealership or manufacturer4</v>
      </c>
      <c r="F682" s="86" t="s">
        <v>1498</v>
      </c>
      <c r="G682" s="242">
        <v>0.68085829959514177</v>
      </c>
      <c r="H682" s="245">
        <v>100.86246825636871</v>
      </c>
    </row>
    <row r="683" spans="1:8">
      <c r="A683" s="86" t="str">
        <v>car_res_mail</v>
      </c>
      <c r="B683" s="239">
        <v>682</v>
      </c>
      <c r="C683" s="86" t="s">
        <v>1522</v>
      </c>
      <c r="D683" s="241">
        <f>COUNTIF($C$1:$C683,C683)</f>
        <v>5</v>
      </c>
      <c r="E683" s="241" t="str">
        <f t="shared" si="30"/>
        <v>Research car dealership or manufacturer5</v>
      </c>
      <c r="F683" s="86" t="s">
        <v>1500</v>
      </c>
      <c r="G683" s="242">
        <v>8.8744939271255027E-2</v>
      </c>
      <c r="H683" s="245">
        <v>105.34874571192357</v>
      </c>
    </row>
    <row r="684" spans="1:8">
      <c r="A684" s="86" t="str">
        <v>car_res_txt</v>
      </c>
      <c r="B684" s="239">
        <v>683</v>
      </c>
      <c r="C684" s="86" t="s">
        <v>1522</v>
      </c>
      <c r="D684" s="241">
        <f>COUNTIF($C$1:$C684,C684)</f>
        <v>6</v>
      </c>
      <c r="E684" s="241" t="str">
        <f t="shared" si="30"/>
        <v>Research car dealership or manufacturer6</v>
      </c>
      <c r="F684" s="86" t="s">
        <v>1502</v>
      </c>
      <c r="G684" s="242">
        <v>7.4032388663967622E-2</v>
      </c>
      <c r="H684" s="245">
        <v>117.23362007338703</v>
      </c>
    </row>
    <row r="685" spans="1:8">
      <c r="A685" s="86" t="str">
        <v>car_res_web</v>
      </c>
      <c r="B685" s="239">
        <v>684</v>
      </c>
      <c r="C685" s="86" t="s">
        <v>1522</v>
      </c>
      <c r="D685" s="241">
        <f>COUNTIF($C$1:$C685,C685)</f>
        <v>7</v>
      </c>
      <c r="E685" s="241" t="str">
        <f t="shared" si="30"/>
        <v>Research car dealership or manufacturer7</v>
      </c>
      <c r="F685" s="86" t="s">
        <v>1504</v>
      </c>
      <c r="G685" s="242">
        <v>0.38661133603238867</v>
      </c>
      <c r="H685" s="245">
        <v>100.55760369254192</v>
      </c>
    </row>
    <row r="686" spans="1:8">
      <c r="A686" s="86" t="str">
        <v>hlh_enqc_app</v>
      </c>
      <c r="B686" s="239">
        <v>685</v>
      </c>
      <c r="C686" s="86" t="s">
        <v>1530</v>
      </c>
      <c r="D686" s="241">
        <f>COUNTIF($C$1:$C686,C686)</f>
        <v>1</v>
      </c>
      <c r="E686" s="241" t="str">
        <f t="shared" si="30"/>
        <v>Make enquiry on local health services1</v>
      </c>
      <c r="F686" s="86" t="s">
        <v>1493</v>
      </c>
      <c r="G686" s="242">
        <v>0.12357085020242912</v>
      </c>
      <c r="H686" s="245">
        <v>100.66020249557661</v>
      </c>
    </row>
    <row r="687" spans="1:8">
      <c r="A687" s="86" t="str">
        <v>hlh_enqc_call</v>
      </c>
      <c r="B687" s="239">
        <v>686</v>
      </c>
      <c r="C687" s="86" t="s">
        <v>1530</v>
      </c>
      <c r="D687" s="241">
        <f>COUNTIF($C$1:$C687,C687)</f>
        <v>2</v>
      </c>
      <c r="E687" s="241" t="str">
        <f t="shared" si="30"/>
        <v>Make enquiry on local health services2</v>
      </c>
      <c r="F687" s="86" t="s">
        <v>1495</v>
      </c>
      <c r="G687" s="242">
        <v>0.40334008097165991</v>
      </c>
      <c r="H687" s="245">
        <v>101.16150786249823</v>
      </c>
    </row>
    <row r="688" spans="1:8">
      <c r="A688" s="86" t="str">
        <v>hlh_enqc_email</v>
      </c>
      <c r="B688" s="239">
        <v>687</v>
      </c>
      <c r="C688" s="86" t="s">
        <v>1530</v>
      </c>
      <c r="D688" s="241">
        <f>COUNTIF($C$1:$C688,C688)</f>
        <v>3</v>
      </c>
      <c r="E688" s="241" t="str">
        <f t="shared" si="30"/>
        <v>Make enquiry on local health services3</v>
      </c>
      <c r="F688" s="86" t="s">
        <v>1050</v>
      </c>
      <c r="G688" s="242">
        <v>0.31148582995951413</v>
      </c>
      <c r="H688" s="245">
        <v>99.396488768869887</v>
      </c>
    </row>
    <row r="689" spans="1:8">
      <c r="A689" s="86" t="str">
        <v>hlh_enqc_f2f</v>
      </c>
      <c r="B689" s="239">
        <v>688</v>
      </c>
      <c r="C689" s="86" t="s">
        <v>1530</v>
      </c>
      <c r="D689" s="241">
        <f>COUNTIF($C$1:$C689,C689)</f>
        <v>4</v>
      </c>
      <c r="E689" s="241" t="str">
        <f t="shared" si="30"/>
        <v>Make enquiry on local health services4</v>
      </c>
      <c r="F689" s="86" t="s">
        <v>1498</v>
      </c>
      <c r="G689" s="242">
        <v>0.34512550607287446</v>
      </c>
      <c r="H689" s="245">
        <v>104.22032281043573</v>
      </c>
    </row>
    <row r="690" spans="1:8">
      <c r="A690" s="86" t="str">
        <v>hlh_enqc_mail</v>
      </c>
      <c r="B690" s="239">
        <v>689</v>
      </c>
      <c r="C690" s="86" t="s">
        <v>1530</v>
      </c>
      <c r="D690" s="241">
        <f>COUNTIF($C$1:$C690,C690)</f>
        <v>5</v>
      </c>
      <c r="E690" s="241" t="str">
        <f t="shared" si="30"/>
        <v>Make enquiry on local health services5</v>
      </c>
      <c r="F690" s="86" t="s">
        <v>1500</v>
      </c>
      <c r="G690" s="242">
        <v>0.12798380566801618</v>
      </c>
      <c r="H690" s="245">
        <v>102.16112106464566</v>
      </c>
    </row>
    <row r="691" spans="1:8">
      <c r="A691" s="86" t="str">
        <v>hlh_enqc_txt</v>
      </c>
      <c r="B691" s="239">
        <v>690</v>
      </c>
      <c r="C691" s="86" t="s">
        <v>1530</v>
      </c>
      <c r="D691" s="241">
        <f>COUNTIF($C$1:$C691,C691)</f>
        <v>6</v>
      </c>
      <c r="E691" s="241" t="str">
        <f t="shared" si="30"/>
        <v>Make enquiry on local health services6</v>
      </c>
      <c r="F691" s="86" t="s">
        <v>1502</v>
      </c>
      <c r="G691" s="242">
        <v>8.6995951417004044E-2</v>
      </c>
      <c r="H691" s="245">
        <v>97.329634003550368</v>
      </c>
    </row>
    <row r="692" spans="1:8">
      <c r="A692" s="86" t="str">
        <v>hlh_enqc_web</v>
      </c>
      <c r="B692" s="239">
        <v>691</v>
      </c>
      <c r="C692" s="86" t="s">
        <v>1530</v>
      </c>
      <c r="D692" s="241">
        <f>COUNTIF($C$1:$C692,C692)</f>
        <v>7</v>
      </c>
      <c r="E692" s="241" t="str">
        <f t="shared" si="30"/>
        <v>Make enquiry on local health services7</v>
      </c>
      <c r="F692" s="86" t="s">
        <v>1504</v>
      </c>
      <c r="G692" s="242">
        <v>0.21929149797570846</v>
      </c>
      <c r="H692" s="245">
        <v>98.838599784224613</v>
      </c>
    </row>
    <row r="693" spans="1:8">
      <c r="A693" s="86" t="str">
        <v>hlh_sub_app</v>
      </c>
      <c r="B693" s="239">
        <v>692</v>
      </c>
      <c r="C693" s="86" t="s">
        <v>1538</v>
      </c>
      <c r="D693" s="241">
        <f>COUNTIF($C$1:$C693,C693)</f>
        <v>1</v>
      </c>
      <c r="E693" s="241" t="str">
        <f t="shared" si="30"/>
        <v>Submit info to local health services1</v>
      </c>
      <c r="F693" s="86" t="s">
        <v>1493</v>
      </c>
      <c r="G693" s="242">
        <v>0.16852631578947369</v>
      </c>
      <c r="H693" s="245">
        <v>102.0712214931893</v>
      </c>
    </row>
    <row r="694" spans="1:8">
      <c r="A694" s="86" t="str">
        <v>hlh_sub_call</v>
      </c>
      <c r="B694" s="239">
        <v>693</v>
      </c>
      <c r="C694" s="86" t="s">
        <v>1538</v>
      </c>
      <c r="D694" s="241">
        <f>COUNTIF($C$1:$C694,C694)</f>
        <v>2</v>
      </c>
      <c r="E694" s="241" t="str">
        <f t="shared" si="30"/>
        <v>Submit info to local health services2</v>
      </c>
      <c r="F694" s="86" t="s">
        <v>1495</v>
      </c>
      <c r="G694" s="242">
        <v>0.38321457489878541</v>
      </c>
      <c r="H694" s="245">
        <v>100.2617935552706</v>
      </c>
    </row>
    <row r="695" spans="1:8">
      <c r="A695" s="86" t="str">
        <v>hlh_sub_email</v>
      </c>
      <c r="B695" s="239">
        <v>694</v>
      </c>
      <c r="C695" s="86" t="s">
        <v>1538</v>
      </c>
      <c r="D695" s="241">
        <f>COUNTIF($C$1:$C695,C695)</f>
        <v>3</v>
      </c>
      <c r="E695" s="241" t="str">
        <f t="shared" si="30"/>
        <v>Submit info to local health services3</v>
      </c>
      <c r="F695" s="86" t="s">
        <v>1050</v>
      </c>
      <c r="G695" s="242">
        <v>0.27361943319838056</v>
      </c>
      <c r="H695" s="245">
        <v>98.863656316163301</v>
      </c>
    </row>
    <row r="696" spans="1:8">
      <c r="A696" s="86" t="str">
        <v>hlh_sub_f2f</v>
      </c>
      <c r="B696" s="239">
        <v>695</v>
      </c>
      <c r="C696" s="86" t="s">
        <v>1538</v>
      </c>
      <c r="D696" s="241">
        <f>COUNTIF($C$1:$C696,C696)</f>
        <v>4</v>
      </c>
      <c r="E696" s="241" t="str">
        <f t="shared" si="30"/>
        <v>Submit info to local health services4</v>
      </c>
      <c r="F696" s="86" t="s">
        <v>1498</v>
      </c>
      <c r="G696" s="242">
        <v>0.41668421052631588</v>
      </c>
      <c r="H696" s="245">
        <v>103.40329835043225</v>
      </c>
    </row>
    <row r="697" spans="1:8">
      <c r="A697" s="86" t="str">
        <v>hlh_sub_mail</v>
      </c>
      <c r="B697" s="239">
        <v>696</v>
      </c>
      <c r="C697" s="86" t="s">
        <v>1538</v>
      </c>
      <c r="D697" s="241">
        <f>COUNTIF($C$1:$C697,C697)</f>
        <v>5</v>
      </c>
      <c r="E697" s="241" t="str">
        <f t="shared" si="30"/>
        <v>Submit info to local health services5</v>
      </c>
      <c r="F697" s="86" t="s">
        <v>1500</v>
      </c>
      <c r="G697" s="242">
        <v>0.12032793522267204</v>
      </c>
      <c r="H697" s="245">
        <v>100.6945383572216</v>
      </c>
    </row>
    <row r="698" spans="1:8">
      <c r="A698" s="86" t="str">
        <v>hlh_sub_txt</v>
      </c>
      <c r="B698" s="239">
        <v>697</v>
      </c>
      <c r="C698" s="86" t="s">
        <v>1538</v>
      </c>
      <c r="D698" s="241">
        <f>COUNTIF($C$1:$C698,C698)</f>
        <v>6</v>
      </c>
      <c r="E698" s="241" t="str">
        <f t="shared" si="30"/>
        <v>Submit info to local health services6</v>
      </c>
      <c r="F698" s="86" t="s">
        <v>1502</v>
      </c>
      <c r="G698" s="242">
        <v>0.11242510121457491</v>
      </c>
      <c r="H698" s="245">
        <v>106.96554628432837</v>
      </c>
    </row>
    <row r="699" spans="1:8">
      <c r="A699" s="86" t="str">
        <v>hlh_sub_web</v>
      </c>
      <c r="B699" s="239">
        <v>698</v>
      </c>
      <c r="C699" s="86" t="s">
        <v>1538</v>
      </c>
      <c r="D699" s="241">
        <f>COUNTIF($C$1:$C699,C699)</f>
        <v>7</v>
      </c>
      <c r="E699" s="241" t="str">
        <f t="shared" si="30"/>
        <v>Submit info to local health services7</v>
      </c>
      <c r="F699" s="86" t="s">
        <v>1504</v>
      </c>
      <c r="G699" s="242">
        <v>0.26072064777327941</v>
      </c>
      <c r="H699" s="245">
        <v>97.320708206502403</v>
      </c>
    </row>
    <row r="700" spans="1:8">
      <c r="A700" s="86" t="str">
        <v>hlh_mark_app</v>
      </c>
      <c r="B700" s="239">
        <v>699</v>
      </c>
      <c r="C700" s="86" t="s">
        <v>1546</v>
      </c>
      <c r="D700" s="241">
        <f>COUNTIF($C$1:$C700,C700)</f>
        <v>1</v>
      </c>
      <c r="E700" s="241" t="str">
        <f t="shared" si="30"/>
        <v>Get info/marketing on local health services1</v>
      </c>
      <c r="F700" s="86" t="s">
        <v>1493</v>
      </c>
      <c r="G700" s="242">
        <v>0.14079352226720648</v>
      </c>
      <c r="H700" s="245">
        <v>103.33649354644949</v>
      </c>
    </row>
    <row r="701" spans="1:8">
      <c r="A701" s="86" t="str">
        <v>hlh_mark_call</v>
      </c>
      <c r="B701" s="239">
        <v>700</v>
      </c>
      <c r="C701" s="86" t="s">
        <v>1546</v>
      </c>
      <c r="D701" s="241">
        <f>COUNTIF($C$1:$C701,C701)</f>
        <v>2</v>
      </c>
      <c r="E701" s="241" t="str">
        <f t="shared" si="30"/>
        <v>Get info/marketing on local health services2</v>
      </c>
      <c r="F701" s="86" t="s">
        <v>1495</v>
      </c>
      <c r="G701" s="242">
        <v>0.26986234817813765</v>
      </c>
      <c r="H701" s="245">
        <v>104.18782742354153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0.27990688259109314</v>
      </c>
      <c r="H703" s="245">
        <v>106.54445757017203</v>
      </c>
    </row>
    <row r="704" spans="1:8">
      <c r="A704" s="86" t="str">
        <v>hlh_mark_mail</v>
      </c>
      <c r="B704" s="239">
        <v>703</v>
      </c>
      <c r="C704" s="86" t="s">
        <v>1546</v>
      </c>
      <c r="D704" s="241">
        <f>COUNTIF($C$1:$C704,C704)</f>
        <v>5</v>
      </c>
      <c r="E704" s="241" t="str">
        <f t="shared" si="30"/>
        <v>Get info/marketing on local health services5</v>
      </c>
      <c r="F704" s="86" t="s">
        <v>1500</v>
      </c>
      <c r="G704" s="242">
        <v>0.19318218623481781</v>
      </c>
      <c r="H704" s="245">
        <v>107.86528966704753</v>
      </c>
    </row>
    <row r="705" spans="1:8">
      <c r="A705" s="86" t="str">
        <v>hlh_mark_txt</v>
      </c>
      <c r="B705" s="239">
        <v>704</v>
      </c>
      <c r="C705" s="86" t="s">
        <v>1546</v>
      </c>
      <c r="D705" s="241">
        <f>COUNTIF($C$1:$C705,C705)</f>
        <v>6</v>
      </c>
      <c r="E705" s="241" t="str">
        <f t="shared" si="30"/>
        <v>Get info/marketing on local health services6</v>
      </c>
      <c r="F705" s="86" t="s">
        <v>1502</v>
      </c>
      <c r="G705" s="242">
        <v>0.14172469635627527</v>
      </c>
      <c r="H705" s="245">
        <v>102.02920145490447</v>
      </c>
    </row>
    <row r="706" spans="1:8">
      <c r="A706" s="86" t="str">
        <v>hlh_mark_web</v>
      </c>
      <c r="B706" s="239">
        <v>705</v>
      </c>
      <c r="C706" s="86" t="s">
        <v>1546</v>
      </c>
      <c r="D706" s="241">
        <f>COUNTIF($C$1:$C706,C706)</f>
        <v>7</v>
      </c>
      <c r="E706" s="241" t="str">
        <f t="shared" si="30"/>
        <v>Get info/marketing on local health services7</v>
      </c>
      <c r="F706" s="86" t="s">
        <v>1504</v>
      </c>
      <c r="G706" s="242">
        <v>0.25297570850202428</v>
      </c>
      <c r="H706" s="245">
        <v>96.675570904409668</v>
      </c>
    </row>
    <row r="707" spans="1:8">
      <c r="A707" s="86" t="str">
        <v>hlh_res_app</v>
      </c>
      <c r="B707" s="239">
        <v>706</v>
      </c>
      <c r="C707" s="86" t="s">
        <v>1554</v>
      </c>
      <c r="D707" s="241">
        <f>COUNTIF($C$1:$C707,C707)</f>
        <v>1</v>
      </c>
      <c r="E707" s="241" t="str">
        <f t="shared" ref="E707:E770" si="31">C707&amp;D707</f>
        <v>Research local health services1</v>
      </c>
      <c r="F707" s="86" t="s">
        <v>1493</v>
      </c>
      <c r="G707" s="242">
        <v>0.14610526315789471</v>
      </c>
      <c r="H707" s="245">
        <v>112.09756088603106</v>
      </c>
    </row>
    <row r="708" spans="1:8">
      <c r="A708" s="86" t="str">
        <v>hlh_res_call</v>
      </c>
      <c r="B708" s="239">
        <v>707</v>
      </c>
      <c r="C708" s="86" t="s">
        <v>1554</v>
      </c>
      <c r="D708" s="241">
        <f>COUNTIF($C$1:$C708,C708)</f>
        <v>2</v>
      </c>
      <c r="E708" s="241" t="str">
        <f t="shared" si="31"/>
        <v>Research local health services2</v>
      </c>
      <c r="F708" s="86" t="s">
        <v>1495</v>
      </c>
      <c r="G708" s="242">
        <v>0.32548178137651818</v>
      </c>
      <c r="H708" s="245">
        <v>100.87288685432148</v>
      </c>
    </row>
    <row r="709" spans="1:8">
      <c r="A709" s="86" t="str">
        <v>hlh_res_email</v>
      </c>
      <c r="B709" s="239">
        <v>708</v>
      </c>
      <c r="C709" s="86" t="s">
        <v>1554</v>
      </c>
      <c r="D709" s="241">
        <f>COUNTIF($C$1:$C709,C709)</f>
        <v>3</v>
      </c>
      <c r="E709" s="241" t="str">
        <f t="shared" si="31"/>
        <v>Research local health services3</v>
      </c>
      <c r="F709" s="86" t="s">
        <v>1050</v>
      </c>
      <c r="G709" s="242">
        <v>0.21202834008097163</v>
      </c>
      <c r="H709" s="245">
        <v>103.72955076783548</v>
      </c>
    </row>
    <row r="710" spans="1:8">
      <c r="A710" s="86" t="str">
        <v>hlh_res_f2f</v>
      </c>
      <c r="B710" s="239">
        <v>709</v>
      </c>
      <c r="C710" s="86" t="s">
        <v>1554</v>
      </c>
      <c r="D710" s="241">
        <f>COUNTIF($C$1:$C710,C710)</f>
        <v>4</v>
      </c>
      <c r="E710" s="241" t="str">
        <f t="shared" si="31"/>
        <v>Research local health services4</v>
      </c>
      <c r="F710" s="86" t="s">
        <v>1498</v>
      </c>
      <c r="G710" s="242">
        <v>0.31648582995951424</v>
      </c>
      <c r="H710" s="245">
        <v>107.32019069879217</v>
      </c>
    </row>
    <row r="711" spans="1:8">
      <c r="A711" s="86" t="str">
        <v>hlh_res_mail</v>
      </c>
      <c r="B711" s="239">
        <v>710</v>
      </c>
      <c r="C711" s="86" t="s">
        <v>1554</v>
      </c>
      <c r="D711" s="241">
        <f>COUNTIF($C$1:$C711,C711)</f>
        <v>5</v>
      </c>
      <c r="E711" s="241" t="str">
        <f t="shared" si="31"/>
        <v>Research local health services5</v>
      </c>
      <c r="F711" s="86" t="s">
        <v>1500</v>
      </c>
      <c r="G711" s="242">
        <v>9.106072874493927E-2</v>
      </c>
      <c r="H711" s="245">
        <v>118.41111895813215</v>
      </c>
    </row>
    <row r="712" spans="1:8">
      <c r="A712" s="86" t="str">
        <v>hlh_res_txt</v>
      </c>
      <c r="B712" s="239">
        <v>711</v>
      </c>
      <c r="C712" s="86" t="s">
        <v>1554</v>
      </c>
      <c r="D712" s="241">
        <f>COUNTIF($C$1:$C712,C712)</f>
        <v>6</v>
      </c>
      <c r="E712" s="241" t="str">
        <f t="shared" si="31"/>
        <v>Research local health services6</v>
      </c>
      <c r="F712" s="86" t="s">
        <v>1502</v>
      </c>
      <c r="G712" s="242">
        <v>9.0769230769230755E-2</v>
      </c>
      <c r="H712" s="245">
        <v>105.55883038930854</v>
      </c>
    </row>
    <row r="713" spans="1:8">
      <c r="A713" s="86" t="str">
        <v>hlh_res_web</v>
      </c>
      <c r="B713" s="239">
        <v>712</v>
      </c>
      <c r="C713" s="86" t="s">
        <v>1554</v>
      </c>
      <c r="D713" s="241">
        <f>COUNTIF($C$1:$C713,C713)</f>
        <v>7</v>
      </c>
      <c r="E713" s="241" t="str">
        <f t="shared" si="31"/>
        <v>Research local health services7</v>
      </c>
      <c r="F713" s="86" t="s">
        <v>1504</v>
      </c>
      <c r="G713" s="242">
        <v>0.32356275303643728</v>
      </c>
      <c r="H713" s="245">
        <v>97.343963851097755</v>
      </c>
    </row>
    <row r="714" spans="1:8">
      <c r="A714" s="86" t="str">
        <v>loc_enqc_app</v>
      </c>
      <c r="B714" s="239">
        <v>713</v>
      </c>
      <c r="C714" s="86" t="s">
        <v>1562</v>
      </c>
      <c r="D714" s="241">
        <f>COUNTIF($C$1:$C714,C714)</f>
        <v>1</v>
      </c>
      <c r="E714" s="241" t="str">
        <f t="shared" si="31"/>
        <v>Make enquiry on local services, events, news1</v>
      </c>
      <c r="F714" s="86" t="s">
        <v>1493</v>
      </c>
      <c r="G714" s="242">
        <v>0.11509716599190284</v>
      </c>
      <c r="H714" s="245">
        <v>105.86618994064861</v>
      </c>
    </row>
    <row r="715" spans="1:8">
      <c r="A715" s="86" t="str">
        <v>loc_enqc_call</v>
      </c>
      <c r="B715" s="239">
        <v>714</v>
      </c>
      <c r="C715" s="86" t="s">
        <v>1562</v>
      </c>
      <c r="D715" s="241">
        <f>COUNTIF($C$1:$C715,C715)</f>
        <v>2</v>
      </c>
      <c r="E715" s="241" t="str">
        <f t="shared" si="31"/>
        <v>Make enquiry on local services, events, news2</v>
      </c>
      <c r="F715" s="86" t="s">
        <v>1495</v>
      </c>
      <c r="G715" s="242">
        <v>0.35001214574898781</v>
      </c>
      <c r="H715" s="245">
        <v>100.93151951294837</v>
      </c>
    </row>
    <row r="716" spans="1:8">
      <c r="A716" s="86" t="str">
        <v>loc_enqc_email</v>
      </c>
      <c r="B716" s="239">
        <v>715</v>
      </c>
      <c r="C716" s="86" t="s">
        <v>1562</v>
      </c>
      <c r="D716" s="241">
        <f>COUNTIF($C$1:$C716,C716)</f>
        <v>3</v>
      </c>
      <c r="E716" s="241" t="str">
        <f t="shared" si="31"/>
        <v>Make enquiry on local services, events, news3</v>
      </c>
      <c r="F716" s="86" t="s">
        <v>1050</v>
      </c>
      <c r="G716" s="242">
        <v>0.39319028340080975</v>
      </c>
      <c r="H716" s="245">
        <v>98.288844653328354</v>
      </c>
    </row>
    <row r="717" spans="1:8">
      <c r="A717" s="86" t="str">
        <v>loc_enqc_f2f</v>
      </c>
      <c r="B717" s="239">
        <v>716</v>
      </c>
      <c r="C717" s="86" t="s">
        <v>1562</v>
      </c>
      <c r="D717" s="241">
        <f>COUNTIF($C$1:$C717,C717)</f>
        <v>4</v>
      </c>
      <c r="E717" s="241" t="str">
        <f t="shared" si="31"/>
        <v>Make enquiry on local services, events, news4</v>
      </c>
      <c r="F717" s="86" t="s">
        <v>1498</v>
      </c>
      <c r="G717" s="242">
        <v>0.21137651821862349</v>
      </c>
      <c r="H717" s="245">
        <v>108.22440542302114</v>
      </c>
    </row>
    <row r="718" spans="1:8">
      <c r="A718" s="86" t="str">
        <v>loc_enqc_mail</v>
      </c>
      <c r="B718" s="239">
        <v>717</v>
      </c>
      <c r="C718" s="86" t="s">
        <v>1562</v>
      </c>
      <c r="D718" s="241">
        <f>COUNTIF($C$1:$C718,C718)</f>
        <v>5</v>
      </c>
      <c r="E718" s="241" t="str">
        <f t="shared" si="31"/>
        <v>Make enquiry on local services, events, news5</v>
      </c>
      <c r="F718" s="86" t="s">
        <v>1500</v>
      </c>
      <c r="G718" s="242">
        <v>0.12031578947368422</v>
      </c>
      <c r="H718" s="245">
        <v>101.56624152433933</v>
      </c>
    </row>
    <row r="719" spans="1:8">
      <c r="A719" s="86" t="str">
        <v>loc_enqc_txt</v>
      </c>
      <c r="B719" s="239">
        <v>718</v>
      </c>
      <c r="C719" s="86" t="s">
        <v>1562</v>
      </c>
      <c r="D719" s="241">
        <f>COUNTIF($C$1:$C719,C719)</f>
        <v>6</v>
      </c>
      <c r="E719" s="241" t="str">
        <f t="shared" si="31"/>
        <v>Make enquiry on local services, events, news6</v>
      </c>
      <c r="F719" s="86" t="s">
        <v>1502</v>
      </c>
      <c r="G719" s="242">
        <v>6.9858299595141699E-2</v>
      </c>
      <c r="H719" s="245">
        <v>108.51165883970033</v>
      </c>
    </row>
    <row r="720" spans="1:8">
      <c r="A720" s="86" t="str">
        <v>loc_enqc_web</v>
      </c>
      <c r="B720" s="239">
        <v>719</v>
      </c>
      <c r="C720" s="86" t="s">
        <v>1562</v>
      </c>
      <c r="D720" s="241">
        <f>COUNTIF($C$1:$C720,C720)</f>
        <v>7</v>
      </c>
      <c r="E720" s="241" t="str">
        <f t="shared" si="31"/>
        <v>Make enquiry on local services, events, news7</v>
      </c>
      <c r="F720" s="86" t="s">
        <v>1504</v>
      </c>
      <c r="G720" s="242">
        <v>0.24880566801619433</v>
      </c>
      <c r="H720" s="245">
        <v>99.595435396641435</v>
      </c>
    </row>
    <row r="721" spans="1:8">
      <c r="A721" s="86" t="str">
        <v>loc_sub_app</v>
      </c>
      <c r="B721" s="239">
        <v>720</v>
      </c>
      <c r="C721" s="86" t="s">
        <v>1570</v>
      </c>
      <c r="D721" s="241">
        <f>COUNTIF($C$1:$C721,C721)</f>
        <v>1</v>
      </c>
      <c r="E721" s="241" t="str">
        <f t="shared" si="31"/>
        <v>Submit info to local services, events, news1</v>
      </c>
      <c r="F721" s="86" t="s">
        <v>1493</v>
      </c>
      <c r="G721" s="242">
        <v>0.15802834008097166</v>
      </c>
      <c r="H721" s="245">
        <v>108.91042872625137</v>
      </c>
    </row>
    <row r="722" spans="1:8">
      <c r="A722" s="86" t="str">
        <v>loc_sub_call</v>
      </c>
      <c r="B722" s="239">
        <v>721</v>
      </c>
      <c r="C722" s="86" t="s">
        <v>1570</v>
      </c>
      <c r="D722" s="241">
        <f>COUNTIF($C$1:$C722,C722)</f>
        <v>2</v>
      </c>
      <c r="E722" s="241" t="str">
        <f t="shared" si="31"/>
        <v>Submit info to local services, events, news2</v>
      </c>
      <c r="F722" s="86" t="s">
        <v>1495</v>
      </c>
      <c r="G722" s="242">
        <v>0.19928744939271256</v>
      </c>
      <c r="H722" s="245">
        <v>107.34314306922428</v>
      </c>
    </row>
    <row r="723" spans="1:8">
      <c r="A723" s="86" t="str">
        <v>loc_sub_email</v>
      </c>
      <c r="B723" s="239">
        <v>722</v>
      </c>
      <c r="C723" s="86" t="s">
        <v>1570</v>
      </c>
      <c r="D723" s="241">
        <f>COUNTIF($C$1:$C723,C723)</f>
        <v>3</v>
      </c>
      <c r="E723" s="241" t="str">
        <f t="shared" si="31"/>
        <v>Submit info to local services, events, news3</v>
      </c>
      <c r="F723" s="86" t="s">
        <v>1050</v>
      </c>
      <c r="G723" s="242">
        <v>0.32917408906882595</v>
      </c>
      <c r="H723" s="245">
        <v>99.719081164492962</v>
      </c>
    </row>
    <row r="724" spans="1:8">
      <c r="A724" s="86" t="str">
        <v>loc_sub_f2f</v>
      </c>
      <c r="B724" s="239">
        <v>723</v>
      </c>
      <c r="C724" s="86" t="s">
        <v>1570</v>
      </c>
      <c r="D724" s="241">
        <f>COUNTIF($C$1:$C724,C724)</f>
        <v>4</v>
      </c>
      <c r="E724" s="241" t="str">
        <f t="shared" si="31"/>
        <v>Submit info to local services, events, news4</v>
      </c>
      <c r="F724" s="86" t="s">
        <v>1498</v>
      </c>
      <c r="G724" s="242">
        <v>0.16954251012145749</v>
      </c>
      <c r="H724" s="245">
        <v>106.12280247660482</v>
      </c>
    </row>
    <row r="725" spans="1:8">
      <c r="A725" s="86" t="str">
        <v>loc_sub_mail</v>
      </c>
      <c r="B725" s="239">
        <v>724</v>
      </c>
      <c r="C725" s="86" t="s">
        <v>1570</v>
      </c>
      <c r="D725" s="241">
        <f>COUNTIF($C$1:$C725,C725)</f>
        <v>5</v>
      </c>
      <c r="E725" s="241" t="str">
        <f t="shared" si="31"/>
        <v>Submit info to local services, events, news5</v>
      </c>
      <c r="F725" s="86" t="s">
        <v>1500</v>
      </c>
      <c r="G725" s="242">
        <v>0.13151012145748986</v>
      </c>
      <c r="H725" s="245">
        <v>105.28285344016106</v>
      </c>
    </row>
    <row r="726" spans="1:8">
      <c r="A726" s="86" t="str">
        <v>loc_sub_txt</v>
      </c>
      <c r="B726" s="239">
        <v>725</v>
      </c>
      <c r="C726" s="86" t="s">
        <v>1570</v>
      </c>
      <c r="D726" s="241">
        <f>COUNTIF($C$1:$C726,C726)</f>
        <v>6</v>
      </c>
      <c r="E726" s="241" t="str">
        <f t="shared" si="31"/>
        <v>Submit info to local services, events, news6</v>
      </c>
      <c r="F726" s="86" t="s">
        <v>1502</v>
      </c>
      <c r="G726" s="242">
        <v>9.2963562753036438E-2</v>
      </c>
      <c r="H726" s="245">
        <v>110.75050761487164</v>
      </c>
    </row>
    <row r="727" spans="1:8">
      <c r="A727" s="86" t="str">
        <v>loc_sub_web</v>
      </c>
      <c r="B727" s="239">
        <v>726</v>
      </c>
      <c r="C727" s="86" t="s">
        <v>1570</v>
      </c>
      <c r="D727" s="241">
        <f>COUNTIF($C$1:$C727,C727)</f>
        <v>7</v>
      </c>
      <c r="E727" s="241" t="str">
        <f t="shared" si="31"/>
        <v>Submit info to local services, events, news7</v>
      </c>
      <c r="F727" s="86" t="s">
        <v>1504</v>
      </c>
      <c r="G727" s="242">
        <v>0.28022672064777326</v>
      </c>
      <c r="H727" s="245">
        <v>98.981489408432282</v>
      </c>
    </row>
    <row r="728" spans="1:8">
      <c r="A728" s="86" t="str">
        <v>loc_mark_app</v>
      </c>
      <c r="B728" s="239">
        <v>727</v>
      </c>
      <c r="C728" s="86" t="s">
        <v>1578</v>
      </c>
      <c r="D728" s="241">
        <f>COUNTIF($C$1:$C728,C728)</f>
        <v>1</v>
      </c>
      <c r="E728" s="241" t="str">
        <f t="shared" si="31"/>
        <v>Get info/marketing on local services, events, news1</v>
      </c>
      <c r="F728" s="86" t="s">
        <v>1493</v>
      </c>
      <c r="G728" s="242">
        <v>0.14592712550607292</v>
      </c>
      <c r="H728" s="245">
        <v>109.99599007765264</v>
      </c>
    </row>
    <row r="729" spans="1:8">
      <c r="A729" s="86" t="str">
        <v>loc_mark_call</v>
      </c>
      <c r="B729" s="239">
        <v>728</v>
      </c>
      <c r="C729" s="86" t="s">
        <v>1578</v>
      </c>
      <c r="D729" s="241">
        <f>COUNTIF($C$1:$C729,C729)</f>
        <v>2</v>
      </c>
      <c r="E729" s="241" t="str">
        <f t="shared" si="31"/>
        <v>Get info/marketing on local services, events, news2</v>
      </c>
      <c r="F729" s="86" t="s">
        <v>1495</v>
      </c>
      <c r="G729" s="242">
        <v>0.16151012145748989</v>
      </c>
      <c r="H729" s="245">
        <v>102.27168229862416</v>
      </c>
    </row>
    <row r="730" spans="1:8">
      <c r="A730" s="86" t="str">
        <v>loc_mark_email</v>
      </c>
      <c r="B730" s="239">
        <v>729</v>
      </c>
      <c r="C730" s="86" t="s">
        <v>1578</v>
      </c>
      <c r="D730" s="241">
        <f>COUNTIF($C$1:$C730,C730)</f>
        <v>3</v>
      </c>
      <c r="E730" s="241" t="str">
        <f t="shared" si="31"/>
        <v>Get info/marketing on local services, events, news3</v>
      </c>
      <c r="F730" s="86" t="s">
        <v>1050</v>
      </c>
      <c r="G730" s="242">
        <v>0.34159109311740893</v>
      </c>
      <c r="H730" s="245">
        <v>100.26718536160641</v>
      </c>
    </row>
    <row r="731" spans="1:8">
      <c r="A731" s="86" t="str">
        <v>loc_mark_f2f</v>
      </c>
      <c r="B731" s="239">
        <v>730</v>
      </c>
      <c r="C731" s="86" t="s">
        <v>1578</v>
      </c>
      <c r="D731" s="241">
        <f>COUNTIF($C$1:$C731,C731)</f>
        <v>4</v>
      </c>
      <c r="E731" s="241" t="str">
        <f t="shared" si="31"/>
        <v>Get info/marketing on local services, events, news4</v>
      </c>
      <c r="F731" s="86" t="s">
        <v>1498</v>
      </c>
      <c r="G731" s="242">
        <v>0.14801214574898783</v>
      </c>
      <c r="H731" s="245">
        <v>109.45458830707371</v>
      </c>
    </row>
    <row r="732" spans="1:8">
      <c r="A732" s="86" t="str">
        <v>loc_mark_mail</v>
      </c>
      <c r="B732" s="239">
        <v>731</v>
      </c>
      <c r="C732" s="86" t="s">
        <v>1578</v>
      </c>
      <c r="D732" s="241">
        <f>COUNTIF($C$1:$C732,C732)</f>
        <v>5</v>
      </c>
      <c r="E732" s="241" t="str">
        <f t="shared" si="31"/>
        <v>Get info/marketing on local services, events, news5</v>
      </c>
      <c r="F732" s="86" t="s">
        <v>1500</v>
      </c>
      <c r="G732" s="242">
        <v>0.15918623481781374</v>
      </c>
      <c r="H732" s="245">
        <v>101.06884192332414</v>
      </c>
    </row>
    <row r="733" spans="1:8">
      <c r="A733" s="86" t="str">
        <v>loc_mark_txt</v>
      </c>
      <c r="B733" s="239">
        <v>732</v>
      </c>
      <c r="C733" s="86" t="s">
        <v>1578</v>
      </c>
      <c r="D733" s="241">
        <f>COUNTIF($C$1:$C733,C733)</f>
        <v>6</v>
      </c>
      <c r="E733" s="241" t="str">
        <f t="shared" si="31"/>
        <v>Get info/marketing on local services, events, news6</v>
      </c>
      <c r="F733" s="86" t="s">
        <v>1502</v>
      </c>
      <c r="G733" s="242">
        <v>0.11695951417004045</v>
      </c>
      <c r="H733" s="245">
        <v>111.36404324635647</v>
      </c>
    </row>
    <row r="734" spans="1:8">
      <c r="A734" s="86" t="str">
        <v>loc_mark_web</v>
      </c>
      <c r="B734" s="239">
        <v>733</v>
      </c>
      <c r="C734" s="86" t="s">
        <v>1578</v>
      </c>
      <c r="D734" s="241">
        <f>COUNTIF($C$1:$C734,C734)</f>
        <v>7</v>
      </c>
      <c r="E734" s="241" t="str">
        <f t="shared" si="31"/>
        <v>Get info/marketing on local services, events, news7</v>
      </c>
      <c r="F734" s="86" t="s">
        <v>1504</v>
      </c>
      <c r="G734" s="242">
        <v>0.24523481781376516</v>
      </c>
      <c r="H734" s="245">
        <v>99.891068269375381</v>
      </c>
    </row>
    <row r="735" spans="1:8">
      <c r="A735" s="86" t="str">
        <v>loc_res_app</v>
      </c>
      <c r="B735" s="239">
        <v>734</v>
      </c>
      <c r="C735" s="86" t="s">
        <v>1586</v>
      </c>
      <c r="D735" s="241">
        <f>COUNTIF($C$1:$C735,C735)</f>
        <v>1</v>
      </c>
      <c r="E735" s="241" t="str">
        <f t="shared" si="31"/>
        <v>Research local services, events, news1</v>
      </c>
      <c r="F735" s="86" t="s">
        <v>1493</v>
      </c>
      <c r="G735" s="242">
        <v>0.13548582995951416</v>
      </c>
      <c r="H735" s="245">
        <v>110.03234379738885</v>
      </c>
    </row>
    <row r="736" spans="1:8">
      <c r="A736" s="86" t="str">
        <v>loc_res_call</v>
      </c>
      <c r="B736" s="239">
        <v>735</v>
      </c>
      <c r="C736" s="86" t="s">
        <v>1586</v>
      </c>
      <c r="D736" s="241">
        <f>COUNTIF($C$1:$C736,C736)</f>
        <v>2</v>
      </c>
      <c r="E736" s="241" t="str">
        <f t="shared" si="31"/>
        <v>Research local services, events, news2</v>
      </c>
      <c r="F736" s="86" t="s">
        <v>1495</v>
      </c>
      <c r="G736" s="242">
        <v>0.16349797570850205</v>
      </c>
      <c r="H736" s="245">
        <v>99.904992064871522</v>
      </c>
    </row>
    <row r="737" spans="1:8">
      <c r="A737" s="86" t="str">
        <v>loc_res_email</v>
      </c>
      <c r="B737" s="239">
        <v>736</v>
      </c>
      <c r="C737" s="86" t="s">
        <v>1586</v>
      </c>
      <c r="D737" s="241">
        <f>COUNTIF($C$1:$C737,C737)</f>
        <v>3</v>
      </c>
      <c r="E737" s="241" t="str">
        <f t="shared" si="31"/>
        <v>Research local services, events, news3</v>
      </c>
      <c r="F737" s="86" t="s">
        <v>1050</v>
      </c>
      <c r="G737" s="242">
        <v>0.25380971659919027</v>
      </c>
      <c r="H737" s="245">
        <v>99.379596340292622</v>
      </c>
    </row>
    <row r="738" spans="1:8">
      <c r="A738" s="86" t="str">
        <v>loc_res_f2f</v>
      </c>
      <c r="B738" s="239">
        <v>737</v>
      </c>
      <c r="C738" s="86" t="s">
        <v>1586</v>
      </c>
      <c r="D738" s="241">
        <f>COUNTIF($C$1:$C738,C738)</f>
        <v>4</v>
      </c>
      <c r="E738" s="241" t="str">
        <f t="shared" si="31"/>
        <v>Research local services, events, news4</v>
      </c>
      <c r="F738" s="86" t="s">
        <v>1498</v>
      </c>
      <c r="G738" s="242">
        <v>0.12051012145748989</v>
      </c>
      <c r="H738" s="245">
        <v>105.73700461203998</v>
      </c>
    </row>
    <row r="739" spans="1:8">
      <c r="A739" s="86" t="str">
        <v>loc_res_mail</v>
      </c>
      <c r="B739" s="239">
        <v>738</v>
      </c>
      <c r="C739" s="86" t="s">
        <v>1586</v>
      </c>
      <c r="D739" s="241">
        <f>COUNTIF($C$1:$C739,C739)</f>
        <v>5</v>
      </c>
      <c r="E739" s="241" t="str">
        <f t="shared" si="31"/>
        <v>Research local services, events, news5</v>
      </c>
      <c r="F739" s="86" t="s">
        <v>1500</v>
      </c>
      <c r="G739" s="242">
        <v>8.4672064777327957E-2</v>
      </c>
      <c r="H739" s="245">
        <v>111.69056337925487</v>
      </c>
    </row>
    <row r="740" spans="1:8">
      <c r="A740" s="86" t="str">
        <v>loc_res_txt</v>
      </c>
      <c r="B740" s="239">
        <v>739</v>
      </c>
      <c r="C740" s="86" t="s">
        <v>1586</v>
      </c>
      <c r="D740" s="241">
        <f>COUNTIF($C$1:$C740,C740)</f>
        <v>6</v>
      </c>
      <c r="E740" s="241" t="str">
        <f t="shared" si="31"/>
        <v>Research local services, events, news6</v>
      </c>
      <c r="F740" s="86" t="s">
        <v>1502</v>
      </c>
      <c r="G740" s="242">
        <v>8.0311740890688252E-2</v>
      </c>
      <c r="H740" s="245">
        <v>121.06193657770457</v>
      </c>
    </row>
    <row r="741" spans="1:8">
      <c r="A741" s="86" t="str">
        <v>loc_res_web</v>
      </c>
      <c r="B741" s="239">
        <v>740</v>
      </c>
      <c r="C741" s="86" t="s">
        <v>1586</v>
      </c>
      <c r="D741" s="241">
        <f>COUNTIF($C$1:$C741,C741)</f>
        <v>7</v>
      </c>
      <c r="E741" s="241" t="str">
        <f t="shared" si="31"/>
        <v>Research local services, events, news7</v>
      </c>
      <c r="F741" s="86" t="s">
        <v>1504</v>
      </c>
      <c r="G741" s="242">
        <v>0.30768421052631589</v>
      </c>
      <c r="H741" s="245">
        <v>98.657582942335381</v>
      </c>
    </row>
    <row r="742" spans="1:8">
      <c r="A742" s="86" t="str">
        <v>utl_enqc_app</v>
      </c>
      <c r="B742" s="239">
        <v>741</v>
      </c>
      <c r="C742" s="86" t="s">
        <v>1594</v>
      </c>
      <c r="D742" s="241">
        <f>COUNTIF($C$1:$C742,C742)</f>
        <v>1</v>
      </c>
      <c r="E742" s="241" t="str">
        <f t="shared" si="31"/>
        <v>Make enquiry on utilities1</v>
      </c>
      <c r="F742" s="86" t="s">
        <v>1493</v>
      </c>
      <c r="G742" s="242">
        <v>0.14607692307692305</v>
      </c>
      <c r="H742" s="245">
        <v>103.74805733525913</v>
      </c>
    </row>
    <row r="743" spans="1:8">
      <c r="A743" s="86" t="str">
        <v>utl_enqc_call</v>
      </c>
      <c r="B743" s="239">
        <v>742</v>
      </c>
      <c r="C743" s="86" t="s">
        <v>1594</v>
      </c>
      <c r="D743" s="241">
        <f>COUNTIF($C$1:$C743,C743)</f>
        <v>2</v>
      </c>
      <c r="E743" s="241" t="str">
        <f t="shared" si="31"/>
        <v>Make enquiry on utilities2</v>
      </c>
      <c r="F743" s="86" t="s">
        <v>1495</v>
      </c>
      <c r="G743" s="242">
        <v>0.35645748987854253</v>
      </c>
      <c r="H743" s="245">
        <v>99.381187551743523</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0.2047165991902834</v>
      </c>
      <c r="H745" s="245">
        <v>101.32699075379601</v>
      </c>
    </row>
    <row r="746" spans="1:8">
      <c r="A746" s="86" t="str">
        <v>utl_enqc_mail</v>
      </c>
      <c r="B746" s="239">
        <v>745</v>
      </c>
      <c r="C746" s="86" t="s">
        <v>1594</v>
      </c>
      <c r="D746" s="241">
        <f>COUNTIF($C$1:$C746,C746)</f>
        <v>5</v>
      </c>
      <c r="E746" s="241" t="str">
        <f t="shared" si="31"/>
        <v>Make enquiry on utilities5</v>
      </c>
      <c r="F746" s="86" t="s">
        <v>1500</v>
      </c>
      <c r="G746" s="242">
        <v>0.12794736842105264</v>
      </c>
      <c r="H746" s="245">
        <v>93.270910750788005</v>
      </c>
    </row>
    <row r="747" spans="1:8">
      <c r="A747" s="86" t="str">
        <v>utl_enqc_txt</v>
      </c>
      <c r="B747" s="239">
        <v>746</v>
      </c>
      <c r="C747" s="86" t="s">
        <v>1594</v>
      </c>
      <c r="D747" s="241">
        <f>COUNTIF($C$1:$C747,C747)</f>
        <v>6</v>
      </c>
      <c r="E747" s="241" t="str">
        <f t="shared" si="31"/>
        <v>Make enquiry on utilities6</v>
      </c>
      <c r="F747" s="86" t="s">
        <v>1502</v>
      </c>
      <c r="G747" s="242">
        <v>8.0016194331983814E-2</v>
      </c>
      <c r="H747" s="245">
        <v>107.80017636529362</v>
      </c>
    </row>
    <row r="748" spans="1:8">
      <c r="A748" s="86" t="str">
        <v>utl_enqc_web</v>
      </c>
      <c r="B748" s="239">
        <v>747</v>
      </c>
      <c r="C748" s="86" t="s">
        <v>1594</v>
      </c>
      <c r="D748" s="241">
        <f>COUNTIF($C$1:$C748,C748)</f>
        <v>7</v>
      </c>
      <c r="E748" s="241" t="str">
        <f t="shared" si="31"/>
        <v>Make enquiry on utilities7</v>
      </c>
      <c r="F748" s="86" t="s">
        <v>1504</v>
      </c>
      <c r="G748" s="242">
        <v>0.29268825910931173</v>
      </c>
      <c r="H748" s="245">
        <v>100.1941119656571</v>
      </c>
    </row>
    <row r="749" spans="1:8">
      <c r="A749" s="86" t="str">
        <v>utl_sub_app</v>
      </c>
      <c r="B749" s="239">
        <v>748</v>
      </c>
      <c r="C749" s="86" t="s">
        <v>1602</v>
      </c>
      <c r="D749" s="241">
        <f>COUNTIF($C$1:$C749,C749)</f>
        <v>1</v>
      </c>
      <c r="E749" s="241" t="str">
        <f t="shared" si="31"/>
        <v>Submit info to on utilities1</v>
      </c>
      <c r="F749" s="86" t="s">
        <v>1493</v>
      </c>
      <c r="G749" s="242">
        <v>0.19919433198380571</v>
      </c>
      <c r="H749" s="245">
        <v>102.79269530293213</v>
      </c>
    </row>
    <row r="750" spans="1:8">
      <c r="A750" s="86" t="str">
        <v>utl_sub_call</v>
      </c>
      <c r="B750" s="239">
        <v>749</v>
      </c>
      <c r="C750" s="86" t="s">
        <v>1602</v>
      </c>
      <c r="D750" s="241">
        <f>COUNTIF($C$1:$C750,C750)</f>
        <v>2</v>
      </c>
      <c r="E750" s="241" t="str">
        <f t="shared" si="31"/>
        <v>Submit info to on utilities2</v>
      </c>
      <c r="F750" s="86" t="s">
        <v>1495</v>
      </c>
      <c r="G750" s="242">
        <v>0.271502024291498</v>
      </c>
      <c r="H750" s="245">
        <v>103.38209930848745</v>
      </c>
    </row>
    <row r="751" spans="1:8">
      <c r="A751" s="86" t="str">
        <v>utl_sub_email</v>
      </c>
      <c r="B751" s="239">
        <v>750</v>
      </c>
      <c r="C751" s="86" t="s">
        <v>1602</v>
      </c>
      <c r="D751" s="241">
        <f>COUNTIF($C$1:$C751,C751)</f>
        <v>3</v>
      </c>
      <c r="E751" s="241" t="str">
        <f t="shared" si="31"/>
        <v>Submit info to on utilities3</v>
      </c>
      <c r="F751" s="86" t="s">
        <v>1050</v>
      </c>
      <c r="G751" s="242">
        <v>0.28211740890688264</v>
      </c>
      <c r="H751" s="245">
        <v>98.277683294960767</v>
      </c>
    </row>
    <row r="752" spans="1:8">
      <c r="A752" s="86" t="str">
        <v>utl_sub_f2f</v>
      </c>
      <c r="B752" s="239">
        <v>751</v>
      </c>
      <c r="C752" s="86" t="s">
        <v>1602</v>
      </c>
      <c r="D752" s="241">
        <f>COUNTIF($C$1:$C752,C752)</f>
        <v>4</v>
      </c>
      <c r="E752" s="241" t="str">
        <f t="shared" si="31"/>
        <v>Submit info to on utilities4</v>
      </c>
      <c r="F752" s="86" t="s">
        <v>1498</v>
      </c>
      <c r="G752" s="242">
        <v>0.19447368421052633</v>
      </c>
      <c r="H752" s="245">
        <v>102.16520560949527</v>
      </c>
    </row>
    <row r="753" spans="1:8">
      <c r="A753" s="86" t="str">
        <v>utl_sub_mail</v>
      </c>
      <c r="B753" s="239">
        <v>752</v>
      </c>
      <c r="C753" s="86" t="s">
        <v>1602</v>
      </c>
      <c r="D753" s="241">
        <f>COUNTIF($C$1:$C753,C753)</f>
        <v>5</v>
      </c>
      <c r="E753" s="241" t="str">
        <f t="shared" si="31"/>
        <v>Submit info to on utilities5</v>
      </c>
      <c r="F753" s="86" t="s">
        <v>1500</v>
      </c>
      <c r="G753" s="242">
        <v>0.12386639676113359</v>
      </c>
      <c r="H753" s="245">
        <v>99.851938556311026</v>
      </c>
    </row>
    <row r="754" spans="1:8">
      <c r="A754" s="86" t="str">
        <v>utl_sub_txt</v>
      </c>
      <c r="B754" s="239">
        <v>753</v>
      </c>
      <c r="C754" s="86" t="s">
        <v>1602</v>
      </c>
      <c r="D754" s="241">
        <f>COUNTIF($C$1:$C754,C754)</f>
        <v>6</v>
      </c>
      <c r="E754" s="241" t="str">
        <f t="shared" si="31"/>
        <v>Submit info to on utilities6</v>
      </c>
      <c r="F754" s="86" t="s">
        <v>1502</v>
      </c>
      <c r="G754" s="242">
        <v>8.5805668016194325E-2</v>
      </c>
      <c r="H754" s="245">
        <v>102.78617318295335</v>
      </c>
    </row>
    <row r="755" spans="1:8">
      <c r="A755" s="86" t="str">
        <v>utl_sub_web</v>
      </c>
      <c r="B755" s="239">
        <v>754</v>
      </c>
      <c r="C755" s="86" t="s">
        <v>1602</v>
      </c>
      <c r="D755" s="241">
        <f>COUNTIF($C$1:$C755,C755)</f>
        <v>7</v>
      </c>
      <c r="E755" s="241" t="str">
        <f t="shared" si="31"/>
        <v>Submit info to on utilities7</v>
      </c>
      <c r="F755" s="86" t="s">
        <v>1504</v>
      </c>
      <c r="G755" s="242">
        <v>0.32644939271255052</v>
      </c>
      <c r="H755" s="245">
        <v>98.870246141365953</v>
      </c>
    </row>
    <row r="756" spans="1:8">
      <c r="A756" s="86" t="str">
        <v>utl_mark_app</v>
      </c>
      <c r="B756" s="239">
        <v>755</v>
      </c>
      <c r="C756" s="86" t="s">
        <v>1610</v>
      </c>
      <c r="D756" s="241">
        <f>COUNTIF($C$1:$C756,C756)</f>
        <v>1</v>
      </c>
      <c r="E756" s="241" t="str">
        <f t="shared" si="31"/>
        <v>Get info/marketing on utilities1</v>
      </c>
      <c r="F756" s="86" t="s">
        <v>1493</v>
      </c>
      <c r="G756" s="242">
        <v>0.16031983805668018</v>
      </c>
      <c r="H756" s="245">
        <v>104.85181746270682</v>
      </c>
    </row>
    <row r="757" spans="1:8">
      <c r="A757" s="86" t="str">
        <v>utl_mark_call</v>
      </c>
      <c r="B757" s="239">
        <v>756</v>
      </c>
      <c r="C757" s="86" t="s">
        <v>1610</v>
      </c>
      <c r="D757" s="241">
        <f>COUNTIF($C$1:$C757,C757)</f>
        <v>2</v>
      </c>
      <c r="E757" s="241" t="str">
        <f t="shared" si="31"/>
        <v>Get info/marketing on utilities2</v>
      </c>
      <c r="F757" s="86" t="s">
        <v>1495</v>
      </c>
      <c r="G757" s="242">
        <v>0.22595951417004054</v>
      </c>
      <c r="H757" s="245">
        <v>104.59989622486556</v>
      </c>
    </row>
    <row r="758" spans="1:8">
      <c r="A758" s="86" t="str">
        <v>utl_mark_email</v>
      </c>
      <c r="B758" s="239">
        <v>757</v>
      </c>
      <c r="C758" s="86" t="s">
        <v>1610</v>
      </c>
      <c r="D758" s="241">
        <f>COUNTIF($C$1:$C758,C758)</f>
        <v>3</v>
      </c>
      <c r="E758" s="241" t="str">
        <f t="shared" si="31"/>
        <v>Get info/marketing on utilities3</v>
      </c>
      <c r="F758" s="86" t="s">
        <v>1050</v>
      </c>
      <c r="G758" s="242">
        <v>0.33962753036437243</v>
      </c>
      <c r="H758" s="245">
        <v>103.95077355195991</v>
      </c>
    </row>
    <row r="759" spans="1:8">
      <c r="A759" s="86" t="str">
        <v>utl_mark_f2f</v>
      </c>
      <c r="B759" s="239">
        <v>758</v>
      </c>
      <c r="C759" s="86" t="s">
        <v>1610</v>
      </c>
      <c r="D759" s="241">
        <f>COUNTIF($C$1:$C759,C759)</f>
        <v>4</v>
      </c>
      <c r="E759" s="241" t="str">
        <f t="shared" si="31"/>
        <v>Get info/marketing on utilities4</v>
      </c>
      <c r="F759" s="86" t="s">
        <v>1498</v>
      </c>
      <c r="G759" s="242">
        <v>0.17512550607287453</v>
      </c>
      <c r="H759" s="245">
        <v>105.19982483795644</v>
      </c>
    </row>
    <row r="760" spans="1:8">
      <c r="A760" s="86" t="str">
        <v>utl_mark_mail</v>
      </c>
      <c r="B760" s="239">
        <v>759</v>
      </c>
      <c r="C760" s="86" t="s">
        <v>1610</v>
      </c>
      <c r="D760" s="241">
        <f>COUNTIF($C$1:$C760,C760)</f>
        <v>5</v>
      </c>
      <c r="E760" s="241" t="str">
        <f t="shared" si="31"/>
        <v>Get info/marketing on utilities5</v>
      </c>
      <c r="F760" s="86" t="s">
        <v>1500</v>
      </c>
      <c r="G760" s="242">
        <v>0.19685425101214571</v>
      </c>
      <c r="H760" s="245">
        <v>101.77765924201584</v>
      </c>
    </row>
    <row r="761" spans="1:8">
      <c r="A761" s="86" t="str">
        <v>utl_mark_txt</v>
      </c>
      <c r="B761" s="239">
        <v>760</v>
      </c>
      <c r="C761" s="86" t="s">
        <v>1610</v>
      </c>
      <c r="D761" s="241">
        <f>COUNTIF($C$1:$C761,C761)</f>
        <v>6</v>
      </c>
      <c r="E761" s="241" t="str">
        <f t="shared" si="31"/>
        <v>Get info/marketing on utilities6</v>
      </c>
      <c r="F761" s="86" t="s">
        <v>1502</v>
      </c>
      <c r="G761" s="242">
        <v>9.0740890688259093E-2</v>
      </c>
      <c r="H761" s="245">
        <v>102.39993903206168</v>
      </c>
    </row>
    <row r="762" spans="1:8">
      <c r="A762" s="86" t="str">
        <v>utl_mark_web</v>
      </c>
      <c r="B762" s="239">
        <v>761</v>
      </c>
      <c r="C762" s="86" t="s">
        <v>1610</v>
      </c>
      <c r="D762" s="241">
        <f>COUNTIF($C$1:$C762,C762)</f>
        <v>7</v>
      </c>
      <c r="E762" s="241" t="str">
        <f t="shared" si="31"/>
        <v>Get info/marketing on utilities7</v>
      </c>
      <c r="F762" s="86" t="s">
        <v>1504</v>
      </c>
      <c r="G762" s="242">
        <v>0.31192712550607282</v>
      </c>
      <c r="H762" s="245">
        <v>100.43692734833326</v>
      </c>
    </row>
    <row r="763" spans="1:8">
      <c r="A763" s="86" t="str">
        <v>utl_res_app</v>
      </c>
      <c r="B763" s="239">
        <v>762</v>
      </c>
      <c r="C763" s="86" t="s">
        <v>1618</v>
      </c>
      <c r="D763" s="241">
        <f>COUNTIF($C$1:$C763,C763)</f>
        <v>1</v>
      </c>
      <c r="E763" s="241" t="str">
        <f t="shared" si="31"/>
        <v>Research utilities1</v>
      </c>
      <c r="F763" s="86" t="s">
        <v>1493</v>
      </c>
      <c r="G763" s="242">
        <v>0.15771659919028339</v>
      </c>
      <c r="H763" s="245">
        <v>110.56170623921979</v>
      </c>
    </row>
    <row r="764" spans="1:8">
      <c r="A764" s="86" t="str">
        <v>utl_res_call</v>
      </c>
      <c r="B764" s="239">
        <v>763</v>
      </c>
      <c r="C764" s="86" t="s">
        <v>1618</v>
      </c>
      <c r="D764" s="241">
        <f>COUNTIF($C$1:$C764,C764)</f>
        <v>2</v>
      </c>
      <c r="E764" s="241" t="str">
        <f t="shared" si="31"/>
        <v>Research utilities2</v>
      </c>
      <c r="F764" s="86" t="s">
        <v>1495</v>
      </c>
      <c r="G764" s="242">
        <v>0.24489068825910931</v>
      </c>
      <c r="H764" s="245">
        <v>109.17308275724767</v>
      </c>
    </row>
    <row r="765" spans="1:8">
      <c r="A765" s="86" t="str">
        <v>utl_res_email</v>
      </c>
      <c r="B765" s="239">
        <v>764</v>
      </c>
      <c r="C765" s="86" t="s">
        <v>1618</v>
      </c>
      <c r="D765" s="241">
        <f>COUNTIF($C$1:$C765,C765)</f>
        <v>3</v>
      </c>
      <c r="E765" s="241" t="str">
        <f t="shared" si="31"/>
        <v>Research utilities3</v>
      </c>
      <c r="F765" s="86" t="s">
        <v>1050</v>
      </c>
      <c r="G765" s="242">
        <v>0.23198380566801619</v>
      </c>
      <c r="H765" s="245">
        <v>100.52411443986951</v>
      </c>
    </row>
    <row r="766" spans="1:8">
      <c r="A766" s="86" t="str">
        <v>utl_res_f2f</v>
      </c>
      <c r="B766" s="239">
        <v>765</v>
      </c>
      <c r="C766" s="86" t="s">
        <v>1618</v>
      </c>
      <c r="D766" s="241">
        <f>COUNTIF($C$1:$C766,C766)</f>
        <v>4</v>
      </c>
      <c r="E766" s="241" t="str">
        <f t="shared" si="31"/>
        <v>Research utilities4</v>
      </c>
      <c r="F766" s="86" t="s">
        <v>1498</v>
      </c>
      <c r="G766" s="242">
        <v>0.13612955465587048</v>
      </c>
      <c r="H766" s="245">
        <v>103.04376715539271</v>
      </c>
    </row>
    <row r="767" spans="1:8">
      <c r="A767" s="86" t="str">
        <v>utl_res_mail</v>
      </c>
      <c r="B767" s="239">
        <v>766</v>
      </c>
      <c r="C767" s="86" t="s">
        <v>1618</v>
      </c>
      <c r="D767" s="241">
        <f>COUNTIF($C$1:$C767,C767)</f>
        <v>5</v>
      </c>
      <c r="E767" s="241" t="str">
        <f t="shared" si="31"/>
        <v>Research utilities5</v>
      </c>
      <c r="F767" s="86" t="s">
        <v>1500</v>
      </c>
      <c r="G767" s="242">
        <v>8.5708502024291491E-2</v>
      </c>
      <c r="H767" s="245">
        <v>104.01637179703496</v>
      </c>
    </row>
    <row r="768" spans="1:8">
      <c r="A768" s="86" t="str">
        <v>utl_res_txt</v>
      </c>
      <c r="B768" s="239">
        <v>767</v>
      </c>
      <c r="C768" s="86" t="s">
        <v>1618</v>
      </c>
      <c r="D768" s="241">
        <f>COUNTIF($C$1:$C768,C768)</f>
        <v>6</v>
      </c>
      <c r="E768" s="241" t="str">
        <f t="shared" si="31"/>
        <v>Research utilities6</v>
      </c>
      <c r="F768" s="86" t="s">
        <v>1502</v>
      </c>
      <c r="G768" s="242">
        <v>6.9388663967611328E-2</v>
      </c>
      <c r="H768" s="245">
        <v>102.3989653651672</v>
      </c>
    </row>
    <row r="769" spans="1:8">
      <c r="A769" s="86" t="str">
        <v>utl_res_web</v>
      </c>
      <c r="B769" s="239">
        <v>768</v>
      </c>
      <c r="C769" s="86" t="s">
        <v>1618</v>
      </c>
      <c r="D769" s="241">
        <f>COUNTIF($C$1:$C769,C769)</f>
        <v>7</v>
      </c>
      <c r="E769" s="241" t="str">
        <f t="shared" si="31"/>
        <v>Research utilities7</v>
      </c>
      <c r="F769" s="86" t="s">
        <v>1504</v>
      </c>
      <c r="G769" s="242">
        <v>0.41503643724696354</v>
      </c>
      <c r="H769" s="245">
        <v>99.024988722754856</v>
      </c>
    </row>
    <row r="770" spans="1:8">
      <c r="A770" s="86" t="str">
        <v>retles_enqc_app</v>
      </c>
      <c r="B770" s="239">
        <v>769</v>
      </c>
      <c r="C770" s="86" t="s">
        <v>1626</v>
      </c>
      <c r="D770" s="241">
        <f>COUNTIF($C$1:$C770,C770)</f>
        <v>1</v>
      </c>
      <c r="E770" s="241" t="str">
        <f t="shared" si="31"/>
        <v>Make enquiry on retail and leisure1</v>
      </c>
      <c r="F770" s="86" t="s">
        <v>1493</v>
      </c>
      <c r="G770" s="242">
        <v>0.20747368421052634</v>
      </c>
      <c r="H770" s="245">
        <v>106.58438669200321</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0.39963967611336032</v>
      </c>
      <c r="H771" s="245">
        <v>100.05023378807034</v>
      </c>
    </row>
    <row r="772" spans="1:8">
      <c r="A772" s="86" t="str">
        <v>retles_enqc_eml</v>
      </c>
      <c r="B772" s="239">
        <v>771</v>
      </c>
      <c r="C772" s="86" t="s">
        <v>1626</v>
      </c>
      <c r="D772" s="241">
        <f>COUNTIF($C$1:$C772,C772)</f>
        <v>3</v>
      </c>
      <c r="E772" s="241" t="str">
        <f t="shared" si="32"/>
        <v>Make enquiry on retail and leisure3</v>
      </c>
      <c r="F772" s="86" t="s">
        <v>1050</v>
      </c>
      <c r="G772" s="242">
        <v>0.46126315789473682</v>
      </c>
      <c r="H772" s="245">
        <v>99.813733954614506</v>
      </c>
    </row>
    <row r="773" spans="1:8">
      <c r="A773" s="86" t="str">
        <v>retles_enqc_f2f</v>
      </c>
      <c r="B773" s="239">
        <v>772</v>
      </c>
      <c r="C773" s="86" t="s">
        <v>1626</v>
      </c>
      <c r="D773" s="241">
        <f>COUNTIF($C$1:$C773,C773)</f>
        <v>4</v>
      </c>
      <c r="E773" s="241" t="str">
        <f t="shared" si="32"/>
        <v>Make enquiry on retail and leisure4</v>
      </c>
      <c r="F773" s="86" t="s">
        <v>1498</v>
      </c>
      <c r="G773" s="242">
        <v>0.39922267206477735</v>
      </c>
      <c r="H773" s="245">
        <v>104.11482645090371</v>
      </c>
    </row>
    <row r="774" spans="1:8">
      <c r="A774" s="86" t="str">
        <v>retles_enqc_mail</v>
      </c>
      <c r="B774" s="239">
        <v>773</v>
      </c>
      <c r="C774" s="86" t="s">
        <v>1626</v>
      </c>
      <c r="D774" s="241">
        <f>COUNTIF($C$1:$C774,C774)</f>
        <v>5</v>
      </c>
      <c r="E774" s="241" t="str">
        <f t="shared" si="32"/>
        <v>Make enquiry on retail and leisure5</v>
      </c>
      <c r="F774" s="86" t="s">
        <v>1500</v>
      </c>
      <c r="G774" s="242">
        <v>0.17637651821862346</v>
      </c>
      <c r="H774" s="245">
        <v>107.14840864273414</v>
      </c>
    </row>
    <row r="775" spans="1:8">
      <c r="A775" s="86" t="str">
        <v>retles_enqc_txt</v>
      </c>
      <c r="B775" s="239">
        <v>774</v>
      </c>
      <c r="C775" s="86" t="s">
        <v>1626</v>
      </c>
      <c r="D775" s="241">
        <f>COUNTIF($C$1:$C775,C775)</f>
        <v>6</v>
      </c>
      <c r="E775" s="241" t="str">
        <f t="shared" si="32"/>
        <v>Make enquiry on retail and leisure6</v>
      </c>
      <c r="F775" s="86" t="s">
        <v>1502</v>
      </c>
      <c r="G775" s="242">
        <v>0.12442510121457492</v>
      </c>
      <c r="H775" s="245">
        <v>110.2093445722784</v>
      </c>
    </row>
    <row r="776" spans="1:8">
      <c r="A776" s="86" t="str">
        <v>retles_enqc_web</v>
      </c>
      <c r="B776" s="239">
        <v>775</v>
      </c>
      <c r="C776" s="86" t="s">
        <v>1626</v>
      </c>
      <c r="D776" s="241">
        <f>COUNTIF($C$1:$C776,C776)</f>
        <v>7</v>
      </c>
      <c r="E776" s="241" t="str">
        <f t="shared" si="32"/>
        <v>Make enquiry on retail and leisure7</v>
      </c>
      <c r="F776" s="86" t="s">
        <v>1504</v>
      </c>
      <c r="G776" s="242">
        <v>0.38383805668016202</v>
      </c>
      <c r="H776" s="245">
        <v>98.856352101136864</v>
      </c>
    </row>
    <row r="777" spans="1:8">
      <c r="A777" s="86" t="str">
        <v>retles_sub_app</v>
      </c>
      <c r="B777" s="239">
        <v>776</v>
      </c>
      <c r="C777" s="86" t="s">
        <v>1634</v>
      </c>
      <c r="D777" s="241">
        <f>COUNTIF($C$1:$C777,C777)</f>
        <v>1</v>
      </c>
      <c r="E777" s="241" t="str">
        <f t="shared" si="32"/>
        <v>Submit info to retail and leisure1</v>
      </c>
      <c r="F777" s="86" t="s">
        <v>1493</v>
      </c>
      <c r="G777" s="242">
        <v>0.26113360323886647</v>
      </c>
      <c r="H777" s="245">
        <v>100.98378758439502</v>
      </c>
    </row>
    <row r="778" spans="1:8">
      <c r="A778" s="86" t="str">
        <v>retles_sub_call</v>
      </c>
      <c r="B778" s="239">
        <v>777</v>
      </c>
      <c r="C778" s="86" t="s">
        <v>1634</v>
      </c>
      <c r="D778" s="241">
        <f>COUNTIF($C$1:$C778,C778)</f>
        <v>2</v>
      </c>
      <c r="E778" s="241" t="str">
        <f t="shared" si="32"/>
        <v>Submit info to retail and leisure2</v>
      </c>
      <c r="F778" s="86" t="s">
        <v>1495</v>
      </c>
      <c r="G778" s="242">
        <v>0.37672064777327929</v>
      </c>
      <c r="H778" s="245">
        <v>100.82377463607557</v>
      </c>
    </row>
    <row r="779" spans="1:8">
      <c r="A779" s="86" t="str">
        <v>retles_sub_eml</v>
      </c>
      <c r="B779" s="239">
        <v>778</v>
      </c>
      <c r="C779" s="86" t="s">
        <v>1634</v>
      </c>
      <c r="D779" s="241">
        <f>COUNTIF($C$1:$C779,C779)</f>
        <v>3</v>
      </c>
      <c r="E779" s="241" t="str">
        <f t="shared" si="32"/>
        <v>Submit info to retail and leisure3</v>
      </c>
      <c r="F779" s="86" t="s">
        <v>1050</v>
      </c>
      <c r="G779" s="242">
        <v>0.3661174089068826</v>
      </c>
      <c r="H779" s="245">
        <v>99.338379016258926</v>
      </c>
    </row>
    <row r="780" spans="1:8">
      <c r="A780" s="86" t="str">
        <v>retles_sub_f2f</v>
      </c>
      <c r="B780" s="239">
        <v>779</v>
      </c>
      <c r="C780" s="86" t="s">
        <v>1634</v>
      </c>
      <c r="D780" s="241">
        <f>COUNTIF($C$1:$C780,C780)</f>
        <v>4</v>
      </c>
      <c r="E780" s="241" t="str">
        <f t="shared" si="32"/>
        <v>Submit info to retail and leisure4</v>
      </c>
      <c r="F780" s="86" t="s">
        <v>1498</v>
      </c>
      <c r="G780" s="242">
        <v>0.40411336032388662</v>
      </c>
      <c r="H780" s="245">
        <v>102.85370983144186</v>
      </c>
    </row>
    <row r="781" spans="1:8">
      <c r="A781" s="86" t="str">
        <v>retles_sub_mail</v>
      </c>
      <c r="B781" s="239">
        <v>780</v>
      </c>
      <c r="C781" s="86" t="s">
        <v>1634</v>
      </c>
      <c r="D781" s="241">
        <f>COUNTIF($C$1:$C781,C781)</f>
        <v>5</v>
      </c>
      <c r="E781" s="241" t="str">
        <f t="shared" si="32"/>
        <v>Submit info to retail and leisure5</v>
      </c>
      <c r="F781" s="86" t="s">
        <v>1500</v>
      </c>
      <c r="G781" s="242">
        <v>0.13311740890688259</v>
      </c>
      <c r="H781" s="245">
        <v>104.72600228810617</v>
      </c>
    </row>
    <row r="782" spans="1:8">
      <c r="A782" s="86" t="str">
        <v>retles_sub_txt</v>
      </c>
      <c r="B782" s="239">
        <v>781</v>
      </c>
      <c r="C782" s="86" t="s">
        <v>1634</v>
      </c>
      <c r="D782" s="241">
        <f>COUNTIF($C$1:$C782,C782)</f>
        <v>6</v>
      </c>
      <c r="E782" s="241" t="str">
        <f t="shared" si="32"/>
        <v>Submit info to retail and leisure6</v>
      </c>
      <c r="F782" s="86" t="s">
        <v>1502</v>
      </c>
      <c r="G782" s="242">
        <v>0.12636437246963564</v>
      </c>
      <c r="H782" s="245">
        <v>108.24803611799783</v>
      </c>
    </row>
    <row r="783" spans="1:8">
      <c r="A783" s="86" t="str">
        <v>retles_sub_web</v>
      </c>
      <c r="B783" s="239">
        <v>782</v>
      </c>
      <c r="C783" s="86" t="s">
        <v>1634</v>
      </c>
      <c r="D783" s="241">
        <f>COUNTIF($C$1:$C783,C783)</f>
        <v>7</v>
      </c>
      <c r="E783" s="241" t="str">
        <f t="shared" si="32"/>
        <v>Submit info to retail and leisure7</v>
      </c>
      <c r="F783" s="86" t="s">
        <v>1504</v>
      </c>
      <c r="G783" s="242">
        <v>0.43375708502024302</v>
      </c>
      <c r="H783" s="245">
        <v>98.869794043804575</v>
      </c>
    </row>
    <row r="784" spans="1:8">
      <c r="A784" s="86" t="str">
        <v>retles_mark_app</v>
      </c>
      <c r="B784" s="239">
        <v>783</v>
      </c>
      <c r="C784" s="86" t="s">
        <v>1642</v>
      </c>
      <c r="D784" s="241">
        <f>COUNTIF($C$1:$C784,C784)</f>
        <v>1</v>
      </c>
      <c r="E784" s="241" t="str">
        <f t="shared" si="32"/>
        <v>Get info/marketing on retail and leisure1</v>
      </c>
      <c r="F784" s="86" t="s">
        <v>1493</v>
      </c>
      <c r="G784" s="242">
        <v>0.21525101214574899</v>
      </c>
      <c r="H784" s="245">
        <v>98.785832460648678</v>
      </c>
    </row>
    <row r="785" spans="1:8">
      <c r="A785" s="86" t="str">
        <v>retles_mark_call</v>
      </c>
      <c r="B785" s="239">
        <v>784</v>
      </c>
      <c r="C785" s="86" t="s">
        <v>1642</v>
      </c>
      <c r="D785" s="241">
        <f>COUNTIF($C$1:$C785,C785)</f>
        <v>2</v>
      </c>
      <c r="E785" s="241" t="str">
        <f t="shared" si="32"/>
        <v>Get info/marketing on retail and leisure2</v>
      </c>
      <c r="F785" s="86" t="s">
        <v>1495</v>
      </c>
      <c r="G785" s="242">
        <v>0.22485425101214579</v>
      </c>
      <c r="H785" s="245">
        <v>102.59495278380497</v>
      </c>
    </row>
    <row r="786" spans="1:8">
      <c r="A786" s="86" t="str">
        <v>retles_mark_eml</v>
      </c>
      <c r="B786" s="239">
        <v>785</v>
      </c>
      <c r="C786" s="86" t="s">
        <v>1642</v>
      </c>
      <c r="D786" s="241">
        <f>COUNTIF($C$1:$C786,C786)</f>
        <v>3</v>
      </c>
      <c r="E786" s="241" t="str">
        <f t="shared" si="32"/>
        <v>Get info/marketing on retail and leisure3</v>
      </c>
      <c r="F786" s="86" t="s">
        <v>1050</v>
      </c>
      <c r="G786" s="242">
        <v>0.38697975708502019</v>
      </c>
      <c r="H786" s="245">
        <v>101.24041186600014</v>
      </c>
    </row>
    <row r="787" spans="1:8">
      <c r="A787" s="86" t="str">
        <v>retles_mark_f2f</v>
      </c>
      <c r="B787" s="239">
        <v>786</v>
      </c>
      <c r="C787" s="86" t="s">
        <v>1642</v>
      </c>
      <c r="D787" s="241">
        <f>COUNTIF($C$1:$C787,C787)</f>
        <v>4</v>
      </c>
      <c r="E787" s="241" t="str">
        <f t="shared" si="32"/>
        <v>Get info/marketing on retail and leisure4</v>
      </c>
      <c r="F787" s="86" t="s">
        <v>1498</v>
      </c>
      <c r="G787" s="242">
        <v>0.31858299595141698</v>
      </c>
      <c r="H787" s="245">
        <v>104.49743442791386</v>
      </c>
    </row>
    <row r="788" spans="1:8">
      <c r="A788" s="86" t="str">
        <v>retles_mark_mail</v>
      </c>
      <c r="B788" s="239">
        <v>787</v>
      </c>
      <c r="C788" s="86" t="s">
        <v>1642</v>
      </c>
      <c r="D788" s="241">
        <f>COUNTIF($C$1:$C788,C788)</f>
        <v>5</v>
      </c>
      <c r="E788" s="241" t="str">
        <f t="shared" si="32"/>
        <v>Get info/marketing on retail and leisure5</v>
      </c>
      <c r="F788" s="86" t="s">
        <v>1500</v>
      </c>
      <c r="G788" s="242">
        <v>0.20537246963562755</v>
      </c>
      <c r="H788" s="247">
        <v>101.00329821016032</v>
      </c>
    </row>
    <row r="789" spans="1:8">
      <c r="A789" s="86" t="str">
        <v>retles_mark_txt</v>
      </c>
      <c r="B789" s="239">
        <v>788</v>
      </c>
      <c r="C789" s="86" t="s">
        <v>1642</v>
      </c>
      <c r="D789" s="241">
        <f>COUNTIF($C$1:$C789,C789)</f>
        <v>6</v>
      </c>
      <c r="E789" s="241" t="str">
        <f t="shared" si="32"/>
        <v>Get info/marketing on retail and leisure6</v>
      </c>
      <c r="F789" s="86" t="s">
        <v>1502</v>
      </c>
      <c r="G789" s="242">
        <v>0.12972874493927125</v>
      </c>
      <c r="H789" s="247">
        <v>105.63985824346396</v>
      </c>
    </row>
    <row r="790" spans="1:8">
      <c r="A790" s="86" t="str">
        <v>retles_mark_web</v>
      </c>
      <c r="B790" s="239">
        <v>789</v>
      </c>
      <c r="C790" s="86" t="s">
        <v>1642</v>
      </c>
      <c r="D790" s="241">
        <f>COUNTIF($C$1:$C790,C790)</f>
        <v>7</v>
      </c>
      <c r="E790" s="241" t="str">
        <f t="shared" si="32"/>
        <v>Get info/marketing on retail and leisure7</v>
      </c>
      <c r="F790" s="86" t="s">
        <v>1504</v>
      </c>
      <c r="G790" s="242">
        <v>0.37435627530364379</v>
      </c>
      <c r="H790" s="247">
        <v>99.470649604743969</v>
      </c>
    </row>
    <row r="791" spans="1:8">
      <c r="A791" s="86" t="str">
        <v>retles_res_app</v>
      </c>
      <c r="B791" s="239">
        <v>790</v>
      </c>
      <c r="C791" s="86" t="s">
        <v>1650</v>
      </c>
      <c r="D791" s="241">
        <f>COUNTIF($C$1:$C791,C791)</f>
        <v>1</v>
      </c>
      <c r="E791" s="241" t="str">
        <f t="shared" si="32"/>
        <v>Research retail and leisure1</v>
      </c>
      <c r="F791" s="86" t="s">
        <v>1493</v>
      </c>
      <c r="G791" s="242">
        <v>0.24379352226720644</v>
      </c>
      <c r="H791" s="247">
        <v>104.42761565961607</v>
      </c>
    </row>
    <row r="792" spans="1:8">
      <c r="A792" s="86" t="str">
        <v>retles_res_call</v>
      </c>
      <c r="B792" s="239">
        <v>791</v>
      </c>
      <c r="C792" s="86" t="s">
        <v>1650</v>
      </c>
      <c r="D792" s="241">
        <f>COUNTIF($C$1:$C792,C792)</f>
        <v>2</v>
      </c>
      <c r="E792" s="241" t="str">
        <f t="shared" si="32"/>
        <v>Research retail and leisure2</v>
      </c>
      <c r="F792" s="86" t="s">
        <v>1495</v>
      </c>
      <c r="G792" s="242">
        <v>0.22734817813765179</v>
      </c>
      <c r="H792" s="247">
        <v>100.74807100853087</v>
      </c>
    </row>
    <row r="793" spans="1:8">
      <c r="A793" s="86" t="str">
        <v>retles_res_eml</v>
      </c>
      <c r="B793" s="239">
        <v>792</v>
      </c>
      <c r="C793" s="86" t="s">
        <v>1650</v>
      </c>
      <c r="D793" s="241">
        <f>COUNTIF($C$1:$C793,C793)</f>
        <v>3</v>
      </c>
      <c r="E793" s="241" t="str">
        <f t="shared" si="32"/>
        <v>Research retail and leisure3</v>
      </c>
      <c r="F793" s="86" t="s">
        <v>1050</v>
      </c>
      <c r="G793" s="242">
        <v>0.25720647773279354</v>
      </c>
      <c r="H793" s="247">
        <v>100.52208552118327</v>
      </c>
    </row>
    <row r="794" spans="1:8">
      <c r="A794" s="86" t="str">
        <v>retles_res_f2f</v>
      </c>
      <c r="B794" s="239">
        <v>793</v>
      </c>
      <c r="C794" s="86" t="s">
        <v>1650</v>
      </c>
      <c r="D794" s="241">
        <f>COUNTIF($C$1:$C794,C794)</f>
        <v>4</v>
      </c>
      <c r="E794" s="241" t="str">
        <f t="shared" si="32"/>
        <v>Research retail and leisure4</v>
      </c>
      <c r="F794" s="86" t="s">
        <v>1498</v>
      </c>
      <c r="G794" s="242">
        <v>0.38784210526315782</v>
      </c>
      <c r="H794" s="247">
        <v>101.51107034803371</v>
      </c>
    </row>
    <row r="795" spans="1:8">
      <c r="A795" s="86" t="str">
        <v>retles_res_mail</v>
      </c>
      <c r="B795" s="239">
        <v>794</v>
      </c>
      <c r="C795" s="86" t="s">
        <v>1650</v>
      </c>
      <c r="D795" s="241">
        <f>COUNTIF($C$1:$C795,C795)</f>
        <v>5</v>
      </c>
      <c r="E795" s="241" t="str">
        <f t="shared" si="32"/>
        <v>Research retail and leisure5</v>
      </c>
      <c r="F795" s="86" t="s">
        <v>1500</v>
      </c>
      <c r="G795" s="242">
        <v>0.11309716599190285</v>
      </c>
      <c r="H795" s="247">
        <v>111.89333089921278</v>
      </c>
    </row>
    <row r="796" spans="1:8">
      <c r="A796" s="86" t="str">
        <v>retles_res_txt</v>
      </c>
      <c r="B796" s="240">
        <v>795</v>
      </c>
      <c r="C796" s="86" t="s">
        <v>1650</v>
      </c>
      <c r="D796" s="241">
        <f>COUNTIF($C$1:$C796,C796)</f>
        <v>6</v>
      </c>
      <c r="E796" s="241" t="str">
        <f t="shared" si="32"/>
        <v>Research retail and leisure6</v>
      </c>
      <c r="F796" s="86" t="s">
        <v>1502</v>
      </c>
      <c r="G796" s="244">
        <v>0.10013765182186234</v>
      </c>
      <c r="H796" s="248">
        <v>118.52593788027679</v>
      </c>
    </row>
    <row r="797" spans="1:8">
      <c r="A797" s="86" t="str">
        <v>retles_res_web</v>
      </c>
      <c r="B797" s="1">
        <v>796</v>
      </c>
      <c r="C797" s="86" t="s">
        <v>1650</v>
      </c>
      <c r="D797" s="241">
        <f>COUNTIF($C$1:$C797,C797)</f>
        <v>7</v>
      </c>
      <c r="E797" s="241" t="str">
        <f t="shared" si="32"/>
        <v>Research retail and leisure7</v>
      </c>
      <c r="F797" s="86" t="s">
        <v>1504</v>
      </c>
      <c r="G797" s="68">
        <v>0.50047773279352226</v>
      </c>
      <c r="H797" s="70">
        <v>97.617428309129821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48D72-58B2-4D37-9000-12C689D22CB5}">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Sutton Villages Ward</v>
      </c>
      <c r="C7" s="1" t="str">
        <f>BASE_PROFILE_DESC</f>
        <v>Associated Base - Cheshire West and Chester</v>
      </c>
      <c r="E7" s="1" t="str">
        <f>"Profile Title: "&amp;B7</f>
        <v>Profile Title: Ward: Sutton Villages Ward</v>
      </c>
      <c r="F7" s="1" t="str">
        <f>"Base Title: "&amp;C7</f>
        <v>Base Title: Associated Base - Cheshire West and Chester</v>
      </c>
    </row>
    <row r="8" spans="1:6">
      <c r="A8" s="1">
        <v>1</v>
      </c>
      <c r="B8" s="1">
        <v>8</v>
      </c>
      <c r="C8" s="1">
        <v>3787</v>
      </c>
      <c r="D8" s="1">
        <v>1</v>
      </c>
    </row>
    <row r="9" spans="1:6">
      <c r="A9" s="1">
        <v>2</v>
      </c>
      <c r="B9" s="1">
        <v>14</v>
      </c>
      <c r="C9" s="1">
        <v>11136</v>
      </c>
      <c r="D9" s="1">
        <v>2</v>
      </c>
    </row>
    <row r="10" spans="1:6">
      <c r="A10" s="1">
        <v>3</v>
      </c>
      <c r="B10" s="1">
        <v>19</v>
      </c>
      <c r="C10" s="1">
        <v>17099</v>
      </c>
      <c r="D10" s="1">
        <v>3</v>
      </c>
    </row>
    <row r="11" spans="1:6">
      <c r="A11" s="1">
        <v>4</v>
      </c>
      <c r="B11" s="1">
        <v>18</v>
      </c>
      <c r="C11" s="1">
        <v>14210</v>
      </c>
      <c r="D11" s="1">
        <v>4</v>
      </c>
    </row>
    <row r="12" spans="1:6">
      <c r="A12" s="1">
        <v>5</v>
      </c>
      <c r="B12" s="1">
        <v>8</v>
      </c>
      <c r="C12" s="1">
        <v>12098</v>
      </c>
      <c r="D12" s="1">
        <v>5</v>
      </c>
    </row>
    <row r="13" spans="1:6">
      <c r="A13" s="1">
        <v>6</v>
      </c>
      <c r="B13" s="1">
        <v>2</v>
      </c>
      <c r="C13" s="1">
        <v>3360</v>
      </c>
      <c r="D13" s="1">
        <v>6</v>
      </c>
    </row>
    <row r="14" spans="1:6">
      <c r="A14" s="1">
        <v>7</v>
      </c>
      <c r="B14" s="1">
        <v>12</v>
      </c>
      <c r="C14" s="1">
        <v>7077</v>
      </c>
      <c r="D14" s="1">
        <v>7</v>
      </c>
    </row>
    <row r="15" spans="1:6">
      <c r="A15" s="1">
        <v>8</v>
      </c>
      <c r="B15" s="1">
        <v>0</v>
      </c>
      <c r="C15" s="1">
        <v>0</v>
      </c>
      <c r="D15" s="1">
        <v>8</v>
      </c>
    </row>
    <row r="16" spans="1:6">
      <c r="A16" s="1">
        <v>9</v>
      </c>
      <c r="B16" s="1">
        <v>21</v>
      </c>
      <c r="C16" s="1">
        <v>16337</v>
      </c>
      <c r="D16" s="1">
        <v>9</v>
      </c>
    </row>
    <row r="17" spans="1:4">
      <c r="A17" s="1">
        <v>10</v>
      </c>
      <c r="B17" s="1">
        <v>18</v>
      </c>
      <c r="C17" s="1">
        <v>12048</v>
      </c>
      <c r="D17" s="1">
        <v>10</v>
      </c>
    </row>
    <row r="18" spans="1:4">
      <c r="A18" s="1">
        <v>11</v>
      </c>
      <c r="B18" s="1">
        <v>10</v>
      </c>
      <c r="C18" s="1">
        <v>6926</v>
      </c>
      <c r="D18" s="1">
        <v>11</v>
      </c>
    </row>
    <row r="19" spans="1:4">
      <c r="A19" s="1">
        <v>12</v>
      </c>
      <c r="B19" s="1">
        <v>13</v>
      </c>
      <c r="C19" s="1">
        <v>6282</v>
      </c>
      <c r="D19" s="1">
        <v>12</v>
      </c>
    </row>
    <row r="20" spans="1:4">
      <c r="A20" s="1">
        <v>13</v>
      </c>
      <c r="B20" s="1">
        <v>0</v>
      </c>
      <c r="C20" s="1">
        <v>7412</v>
      </c>
      <c r="D20" s="1">
        <v>13</v>
      </c>
    </row>
    <row r="21" spans="1:4">
      <c r="A21" s="1">
        <v>14</v>
      </c>
      <c r="B21" s="1">
        <v>33</v>
      </c>
      <c r="C21" s="1">
        <v>13105</v>
      </c>
      <c r="D21" s="1">
        <v>14</v>
      </c>
    </row>
    <row r="22" spans="1:4">
      <c r="A22" s="1">
        <v>15</v>
      </c>
      <c r="B22" s="1">
        <v>1</v>
      </c>
      <c r="C22" s="1">
        <v>15117</v>
      </c>
      <c r="D22" s="1">
        <v>15</v>
      </c>
    </row>
    <row r="23" spans="1:4">
      <c r="A23" s="1">
        <v>16</v>
      </c>
      <c r="B23" s="1">
        <v>18</v>
      </c>
      <c r="C23" s="1">
        <v>22417</v>
      </c>
      <c r="D23" s="1">
        <v>16</v>
      </c>
    </row>
    <row r="24" spans="1:4">
      <c r="A24" s="1">
        <v>17</v>
      </c>
      <c r="B24" s="1">
        <v>39</v>
      </c>
      <c r="C24" s="1">
        <v>26453</v>
      </c>
      <c r="D24" s="1">
        <v>17</v>
      </c>
    </row>
    <row r="25" spans="1:4">
      <c r="A25" s="1">
        <v>18</v>
      </c>
      <c r="B25" s="1">
        <v>0</v>
      </c>
      <c r="C25" s="1">
        <v>106</v>
      </c>
      <c r="D25" s="1">
        <v>18</v>
      </c>
    </row>
    <row r="26" spans="1:4">
      <c r="A26" s="1">
        <v>19</v>
      </c>
      <c r="B26" s="1">
        <v>6</v>
      </c>
      <c r="C26" s="1">
        <v>48853</v>
      </c>
      <c r="D26" s="1">
        <v>19</v>
      </c>
    </row>
    <row r="27" spans="1:4">
      <c r="A27" s="1">
        <v>20</v>
      </c>
      <c r="B27" s="1">
        <v>4</v>
      </c>
      <c r="C27" s="1">
        <v>25084</v>
      </c>
      <c r="D27" s="1">
        <v>20</v>
      </c>
    </row>
    <row r="28" spans="1:4">
      <c r="A28" s="1">
        <v>21</v>
      </c>
      <c r="B28" s="1">
        <v>3</v>
      </c>
      <c r="C28" s="1">
        <v>5253</v>
      </c>
      <c r="D28" s="1">
        <v>21</v>
      </c>
    </row>
    <row r="29" spans="1:4">
      <c r="A29" s="1">
        <v>22</v>
      </c>
      <c r="B29" s="1">
        <v>0</v>
      </c>
      <c r="C29" s="1">
        <v>1307</v>
      </c>
      <c r="D29" s="1">
        <v>22</v>
      </c>
    </row>
    <row r="30" spans="1:4">
      <c r="A30" s="1">
        <v>23</v>
      </c>
      <c r="B30" s="1">
        <v>0</v>
      </c>
      <c r="C30" s="1">
        <v>15264</v>
      </c>
      <c r="D30" s="1">
        <v>23</v>
      </c>
    </row>
    <row r="31" spans="1:4">
      <c r="A31" s="1">
        <v>24</v>
      </c>
      <c r="B31" s="1">
        <v>0</v>
      </c>
      <c r="C31" s="1">
        <v>30382</v>
      </c>
      <c r="D31" s="1">
        <v>24</v>
      </c>
    </row>
    <row r="32" spans="1:4">
      <c r="A32" s="1">
        <v>25</v>
      </c>
      <c r="B32" s="1">
        <v>0</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249</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B1A9BA69-EEAB-4BC2-8A3E-A4FD6FA941C2}"/>
</file>

<file path=customXml/itemProps2.xml><?xml version="1.0" encoding="utf-8"?>
<ds:datastoreItem xmlns:ds="http://schemas.openxmlformats.org/officeDocument/2006/customXml" ds:itemID="{7234BD40-0036-490F-959E-C0FBCAB30B77}"/>
</file>

<file path=customXml/itemProps3.xml><?xml version="1.0" encoding="utf-8"?>
<ds:datastoreItem xmlns:ds="http://schemas.openxmlformats.org/officeDocument/2006/customXml" ds:itemID="{46C2F307-1F50-4F48-B991-02A1726370D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Sutton Villages Wellbeing Ward Profile</dc:title>
  <dc:creator>HUXLEY, Lee</dc:creator>
  <cp:lastModifiedBy>HUXLEY, Lee</cp:lastModifiedBy>
  <dcterms:created xsi:type="dcterms:W3CDTF">2022-07-27T08:48:17Z</dcterms:created>
  <dcterms:modified xsi:type="dcterms:W3CDTF">2022-07-27T08:48:36Z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