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liang/ws/ULSIM/"/>
    </mc:Choice>
  </mc:AlternateContent>
  <xr:revisionPtr revIDLastSave="0" documentId="8_{4E159052-462A-E844-BD44-D3CD8B90148B}" xr6:coauthVersionLast="47" xr6:coauthVersionMax="47" xr10:uidLastSave="{00000000-0000-0000-0000-000000000000}"/>
  <bookViews>
    <workbookView xWindow="3740" yWindow="820" windowWidth="38940" windowHeight="17440" activeTab="2" xr2:uid="{1E1C3166-212B-3649-816F-B49E1F540838}"/>
  </bookViews>
  <sheets>
    <sheet name="Scenario1-raw" sheetId="2" r:id="rId1"/>
    <sheet name="Scenario1-Interpolate" sheetId="4" r:id="rId2"/>
    <sheet name="calculate COI" sheetId="5" r:id="rId3"/>
    <sheet name="Parameters" sheetId="6" r:id="rId4"/>
  </sheets>
  <definedNames>
    <definedName name="FaceValue">Parameters!$C$2</definedName>
    <definedName name="FeePerYear">Parameters!$B$2</definedName>
    <definedName name="Sales_Tax">Parameters!$A$2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05" i="5" l="1"/>
  <c r="S4" i="5" a="1"/>
  <c r="S4" i="5" s="1"/>
  <c r="S5" i="5" a="1"/>
  <c r="S5" i="5" s="1"/>
  <c r="S6" i="5" a="1"/>
  <c r="S6" i="5" s="1"/>
  <c r="S7" i="5" a="1"/>
  <c r="S7" i="5" s="1"/>
  <c r="S8" i="5" a="1"/>
  <c r="S8" i="5" s="1"/>
  <c r="S9" i="5" a="1"/>
  <c r="S9" i="5" s="1"/>
  <c r="S10" i="5" a="1"/>
  <c r="S10" i="5" s="1"/>
  <c r="S11" i="5" a="1"/>
  <c r="S11" i="5" s="1"/>
  <c r="S12" i="5" a="1"/>
  <c r="S12" i="5" s="1"/>
  <c r="S13" i="5" a="1"/>
  <c r="S13" i="5" s="1"/>
  <c r="S14" i="5" a="1"/>
  <c r="S14" i="5" s="1"/>
  <c r="S15" i="5" a="1"/>
  <c r="S15" i="5" s="1"/>
  <c r="S16" i="5" a="1"/>
  <c r="S16" i="5" s="1"/>
  <c r="S17" i="5" a="1"/>
  <c r="S17" i="5" s="1"/>
  <c r="S18" i="5" a="1"/>
  <c r="S18" i="5" s="1"/>
  <c r="S19" i="5" a="1"/>
  <c r="S19" i="5" s="1"/>
  <c r="S20" i="5" a="1"/>
  <c r="S20" i="5" s="1"/>
  <c r="S21" i="5" a="1"/>
  <c r="S21" i="5" s="1"/>
  <c r="S22" i="5" a="1"/>
  <c r="S22" i="5" s="1"/>
  <c r="S23" i="5" a="1"/>
  <c r="S23" i="5" s="1"/>
  <c r="S24" i="5" a="1"/>
  <c r="S24" i="5" s="1"/>
  <c r="S25" i="5" a="1"/>
  <c r="S25" i="5" s="1"/>
  <c r="S26" i="5" a="1"/>
  <c r="S26" i="5" s="1"/>
  <c r="S27" i="5" a="1"/>
  <c r="S27" i="5" s="1"/>
  <c r="S28" i="5" a="1"/>
  <c r="S28" i="5" s="1"/>
  <c r="S29" i="5" a="1"/>
  <c r="S29" i="5" s="1"/>
  <c r="S30" i="5" a="1"/>
  <c r="S30" i="5" s="1"/>
  <c r="S31" i="5" a="1"/>
  <c r="S31" i="5" s="1"/>
  <c r="S32" i="5" a="1"/>
  <c r="S32" i="5" s="1"/>
  <c r="S33" i="5" a="1"/>
  <c r="S33" i="5" s="1"/>
  <c r="S34" i="5" a="1"/>
  <c r="S34" i="5" s="1"/>
  <c r="S35" i="5" a="1"/>
  <c r="S35" i="5" s="1"/>
  <c r="S36" i="5" a="1"/>
  <c r="S36" i="5" s="1"/>
  <c r="S37" i="5" a="1"/>
  <c r="S37" i="5" s="1"/>
  <c r="S38" i="5" a="1"/>
  <c r="S38" i="5" s="1"/>
  <c r="S39" i="5" a="1"/>
  <c r="S39" i="5" s="1"/>
  <c r="S40" i="5" a="1"/>
  <c r="S40" i="5" s="1"/>
  <c r="S41" i="5" a="1"/>
  <c r="S41" i="5" s="1"/>
  <c r="S42" i="5" a="1"/>
  <c r="S42" i="5" s="1"/>
  <c r="S43" i="5" a="1"/>
  <c r="S43" i="5" s="1"/>
  <c r="S44" i="5" a="1"/>
  <c r="S44" i="5" s="1"/>
  <c r="S45" i="5" a="1"/>
  <c r="S45" i="5" s="1"/>
  <c r="S46" i="5" a="1"/>
  <c r="S46" i="5" s="1"/>
  <c r="S47" i="5" a="1"/>
  <c r="S47" i="5" s="1"/>
  <c r="S48" i="5" a="1"/>
  <c r="S48" i="5"/>
  <c r="S3" i="5" a="1"/>
  <c r="S3" i="5" s="1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3" i="5"/>
  <c r="P38" i="5" l="1"/>
  <c r="P39" i="5"/>
  <c r="P32" i="5"/>
  <c r="T14" i="5"/>
  <c r="T15" i="5"/>
  <c r="T23" i="5"/>
  <c r="T24" i="5"/>
  <c r="T25" i="5"/>
  <c r="T34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44" i="5" s="1"/>
  <c r="P27" i="5"/>
  <c r="P28" i="5"/>
  <c r="P29" i="5"/>
  <c r="P30" i="5"/>
  <c r="P31" i="5"/>
  <c r="P40" i="5" s="1"/>
  <c r="P3" i="5"/>
  <c r="V3" i="5" s="1"/>
  <c r="H43" i="4"/>
  <c r="I43" i="4"/>
  <c r="J43" i="4"/>
  <c r="K43" i="4"/>
  <c r="L43" i="4"/>
  <c r="M43" i="4"/>
  <c r="N43" i="4"/>
  <c r="H44" i="4"/>
  <c r="I44" i="4"/>
  <c r="J44" i="4"/>
  <c r="K44" i="4"/>
  <c r="L44" i="4"/>
  <c r="M44" i="4"/>
  <c r="N44" i="4"/>
  <c r="H45" i="4"/>
  <c r="I45" i="4"/>
  <c r="J45" i="4"/>
  <c r="K45" i="4"/>
  <c r="L45" i="4"/>
  <c r="M45" i="4"/>
  <c r="N45" i="4"/>
  <c r="H46" i="4"/>
  <c r="I46" i="4"/>
  <c r="J46" i="4"/>
  <c r="K46" i="4"/>
  <c r="L46" i="4"/>
  <c r="M46" i="4"/>
  <c r="N46" i="4"/>
  <c r="G44" i="4"/>
  <c r="G45" i="4"/>
  <c r="G46" i="4"/>
  <c r="G43" i="4"/>
  <c r="H38" i="4"/>
  <c r="I38" i="4"/>
  <c r="J38" i="4"/>
  <c r="K38" i="4"/>
  <c r="L38" i="4"/>
  <c r="M38" i="4"/>
  <c r="N38" i="4"/>
  <c r="H39" i="4"/>
  <c r="I39" i="4"/>
  <c r="J39" i="4"/>
  <c r="K39" i="4"/>
  <c r="L39" i="4"/>
  <c r="M39" i="4"/>
  <c r="N39" i="4"/>
  <c r="H40" i="4"/>
  <c r="I40" i="4"/>
  <c r="J40" i="4"/>
  <c r="K40" i="4"/>
  <c r="L40" i="4"/>
  <c r="M40" i="4"/>
  <c r="N40" i="4"/>
  <c r="H41" i="4"/>
  <c r="I41" i="4"/>
  <c r="J41" i="4"/>
  <c r="K41" i="4"/>
  <c r="L41" i="4"/>
  <c r="M41" i="4"/>
  <c r="N41" i="4"/>
  <c r="H33" i="4"/>
  <c r="I33" i="4"/>
  <c r="J33" i="4"/>
  <c r="K33" i="4"/>
  <c r="L33" i="4"/>
  <c r="M33" i="4"/>
  <c r="N33" i="4"/>
  <c r="H34" i="4"/>
  <c r="I34" i="4"/>
  <c r="J34" i="4"/>
  <c r="K34" i="4"/>
  <c r="L34" i="4"/>
  <c r="M34" i="4"/>
  <c r="N34" i="4"/>
  <c r="H35" i="4"/>
  <c r="I35" i="4"/>
  <c r="J35" i="4"/>
  <c r="K35" i="4"/>
  <c r="L35" i="4"/>
  <c r="M35" i="4"/>
  <c r="N35" i="4"/>
  <c r="H36" i="4"/>
  <c r="I36" i="4"/>
  <c r="J36" i="4"/>
  <c r="K36" i="4"/>
  <c r="L36" i="4"/>
  <c r="M36" i="4"/>
  <c r="N36" i="4"/>
  <c r="G39" i="4"/>
  <c r="G40" i="4"/>
  <c r="G41" i="4"/>
  <c r="G38" i="4"/>
  <c r="G34" i="4"/>
  <c r="G35" i="4"/>
  <c r="G36" i="4"/>
  <c r="G33" i="4"/>
  <c r="H28" i="4"/>
  <c r="I28" i="4"/>
  <c r="J28" i="4"/>
  <c r="K28" i="4"/>
  <c r="L28" i="4"/>
  <c r="M28" i="4"/>
  <c r="N28" i="4"/>
  <c r="H29" i="4"/>
  <c r="I29" i="4"/>
  <c r="J29" i="4"/>
  <c r="K29" i="4"/>
  <c r="L29" i="4"/>
  <c r="M29" i="4"/>
  <c r="N29" i="4"/>
  <c r="H30" i="4"/>
  <c r="I30" i="4"/>
  <c r="J30" i="4"/>
  <c r="K30" i="4"/>
  <c r="L30" i="4"/>
  <c r="M30" i="4"/>
  <c r="N30" i="4"/>
  <c r="H31" i="4"/>
  <c r="I31" i="4"/>
  <c r="J31" i="4"/>
  <c r="K31" i="4"/>
  <c r="L31" i="4"/>
  <c r="M31" i="4"/>
  <c r="N31" i="4"/>
  <c r="G28" i="4"/>
  <c r="G31" i="4"/>
  <c r="G30" i="4"/>
  <c r="G29" i="4"/>
  <c r="H23" i="4"/>
  <c r="I23" i="4"/>
  <c r="J23" i="4"/>
  <c r="K23" i="4"/>
  <c r="L23" i="4"/>
  <c r="M23" i="4"/>
  <c r="N23" i="4"/>
  <c r="H24" i="4"/>
  <c r="I24" i="4"/>
  <c r="J24" i="4"/>
  <c r="K24" i="4"/>
  <c r="L24" i="4"/>
  <c r="M24" i="4"/>
  <c r="N24" i="4"/>
  <c r="H25" i="4"/>
  <c r="I25" i="4"/>
  <c r="J25" i="4"/>
  <c r="K25" i="4"/>
  <c r="L25" i="4"/>
  <c r="M25" i="4"/>
  <c r="N25" i="4"/>
  <c r="H26" i="4"/>
  <c r="I26" i="4"/>
  <c r="J26" i="4"/>
  <c r="K26" i="4"/>
  <c r="L26" i="4"/>
  <c r="M26" i="4"/>
  <c r="N26" i="4"/>
  <c r="G26" i="4"/>
  <c r="G25" i="4"/>
  <c r="G24" i="4"/>
  <c r="G23" i="4"/>
  <c r="H18" i="4"/>
  <c r="I18" i="4"/>
  <c r="J18" i="4"/>
  <c r="K18" i="4"/>
  <c r="L18" i="4"/>
  <c r="M18" i="4"/>
  <c r="N18" i="4"/>
  <c r="H19" i="4"/>
  <c r="I19" i="4"/>
  <c r="J19" i="4"/>
  <c r="K19" i="4"/>
  <c r="L19" i="4"/>
  <c r="M19" i="4"/>
  <c r="N19" i="4"/>
  <c r="H20" i="4"/>
  <c r="I20" i="4"/>
  <c r="J20" i="4"/>
  <c r="K20" i="4"/>
  <c r="L20" i="4"/>
  <c r="M20" i="4"/>
  <c r="N20" i="4"/>
  <c r="H21" i="4"/>
  <c r="I21" i="4"/>
  <c r="J21" i="4"/>
  <c r="K21" i="4"/>
  <c r="L21" i="4"/>
  <c r="M21" i="4"/>
  <c r="N21" i="4"/>
  <c r="G19" i="4"/>
  <c r="G20" i="4"/>
  <c r="G21" i="4"/>
  <c r="G18" i="4"/>
  <c r="H13" i="4"/>
  <c r="I13" i="4"/>
  <c r="J13" i="4"/>
  <c r="K13" i="4"/>
  <c r="L13" i="4"/>
  <c r="M13" i="4"/>
  <c r="N13" i="4"/>
  <c r="H14" i="4"/>
  <c r="I14" i="4"/>
  <c r="J14" i="4"/>
  <c r="K14" i="4"/>
  <c r="L14" i="4"/>
  <c r="M14" i="4"/>
  <c r="N14" i="4"/>
  <c r="H15" i="4"/>
  <c r="I15" i="4"/>
  <c r="J15" i="4"/>
  <c r="K15" i="4"/>
  <c r="L15" i="4"/>
  <c r="M15" i="4"/>
  <c r="N15" i="4"/>
  <c r="H16" i="4"/>
  <c r="I16" i="4"/>
  <c r="J16" i="4"/>
  <c r="K16" i="4"/>
  <c r="L16" i="4"/>
  <c r="M16" i="4"/>
  <c r="N16" i="4"/>
  <c r="G14" i="4"/>
  <c r="G15" i="4"/>
  <c r="G16" i="4"/>
  <c r="G13" i="4"/>
  <c r="P37" i="5" l="1"/>
  <c r="P35" i="5"/>
  <c r="P33" i="5"/>
  <c r="P43" i="5"/>
  <c r="P48" i="5"/>
  <c r="P36" i="5"/>
  <c r="P46" i="5"/>
  <c r="P45" i="5"/>
  <c r="P41" i="5"/>
  <c r="P42" i="5"/>
  <c r="P47" i="5"/>
  <c r="P34" i="5"/>
  <c r="T3" i="5"/>
  <c r="U3" i="5" s="1"/>
  <c r="Y3" i="5"/>
  <c r="Z3" i="5" s="1"/>
  <c r="Y4" i="5" s="1"/>
  <c r="Z4" i="5" s="1"/>
  <c r="Y5" i="5" s="1"/>
  <c r="Z5" i="5" s="1"/>
  <c r="T35" i="5"/>
  <c r="T13" i="5"/>
  <c r="T45" i="5"/>
  <c r="T5" i="5"/>
  <c r="T44" i="5"/>
  <c r="T4" i="5"/>
  <c r="T40" i="5"/>
  <c r="T30" i="5"/>
  <c r="T20" i="5"/>
  <c r="T10" i="5"/>
  <c r="T43" i="5"/>
  <c r="T32" i="5"/>
  <c r="T21" i="5"/>
  <c r="T39" i="5"/>
  <c r="T29" i="5"/>
  <c r="T19" i="5"/>
  <c r="T9" i="5"/>
  <c r="T33" i="5"/>
  <c r="T12" i="5"/>
  <c r="T11" i="5"/>
  <c r="T48" i="5"/>
  <c r="T38" i="5"/>
  <c r="T28" i="5"/>
  <c r="T18" i="5"/>
  <c r="T8" i="5"/>
  <c r="T42" i="5"/>
  <c r="T31" i="5"/>
  <c r="T47" i="5"/>
  <c r="T37" i="5"/>
  <c r="T27" i="5"/>
  <c r="T17" i="5"/>
  <c r="T7" i="5"/>
  <c r="T22" i="5"/>
  <c r="T41" i="5"/>
  <c r="T46" i="5"/>
  <c r="T36" i="5"/>
  <c r="T26" i="5"/>
  <c r="T16" i="5"/>
  <c r="T6" i="5"/>
  <c r="V4" i="5" l="1"/>
  <c r="U4" i="5" s="1"/>
  <c r="W3" i="5"/>
  <c r="Y6" i="5"/>
  <c r="Z6" i="5" s="1"/>
  <c r="W4" i="5" l="1"/>
  <c r="V5" i="5"/>
  <c r="U5" i="5" s="1"/>
  <c r="W5" i="5" s="1"/>
  <c r="Y7" i="5"/>
  <c r="Z7" i="5" s="1"/>
  <c r="V6" i="5" l="1"/>
  <c r="U6" i="5" s="1"/>
  <c r="W6" i="5" s="1"/>
  <c r="Y8" i="5"/>
  <c r="Z8" i="5" s="1"/>
  <c r="V7" i="5" l="1"/>
  <c r="U7" i="5" s="1"/>
  <c r="W7" i="5" s="1"/>
  <c r="Y9" i="5"/>
  <c r="Z9" i="5" s="1"/>
  <c r="V8" i="5" l="1"/>
  <c r="U8" i="5" s="1"/>
  <c r="W8" i="5" s="1"/>
  <c r="Y10" i="5"/>
  <c r="Z10" i="5" s="1"/>
  <c r="V9" i="5" l="1"/>
  <c r="U9" i="5" s="1"/>
  <c r="Y11" i="5"/>
  <c r="Z11" i="5" s="1"/>
  <c r="W9" i="5" l="1"/>
  <c r="V10" i="5"/>
  <c r="U10" i="5" s="1"/>
  <c r="W10" i="5" s="1"/>
  <c r="Y12" i="5"/>
  <c r="Z12" i="5" s="1"/>
  <c r="V11" i="5" l="1"/>
  <c r="U11" i="5" s="1"/>
  <c r="W11" i="5" s="1"/>
  <c r="Y13" i="5"/>
  <c r="Z13" i="5" s="1"/>
  <c r="V12" i="5" l="1"/>
  <c r="U12" i="5" s="1"/>
  <c r="W12" i="5" s="1"/>
  <c r="Y14" i="5"/>
  <c r="Z14" i="5" s="1"/>
  <c r="V13" i="5" l="1"/>
  <c r="U13" i="5" s="1"/>
  <c r="W13" i="5" s="1"/>
  <c r="Y15" i="5"/>
  <c r="Z15" i="5" s="1"/>
  <c r="V14" i="5" l="1"/>
  <c r="U14" i="5" s="1"/>
  <c r="W14" i="5" s="1"/>
  <c r="Y16" i="5"/>
  <c r="Z16" i="5" s="1"/>
  <c r="V15" i="5" l="1"/>
  <c r="U15" i="5" s="1"/>
  <c r="W15" i="5" s="1"/>
  <c r="Y17" i="5"/>
  <c r="Z17" i="5" s="1"/>
  <c r="V16" i="5" l="1"/>
  <c r="U16" i="5" s="1"/>
  <c r="W16" i="5" s="1"/>
  <c r="Y18" i="5"/>
  <c r="Z18" i="5" s="1"/>
  <c r="V17" i="5" l="1"/>
  <c r="U17" i="5" s="1"/>
  <c r="W17" i="5" s="1"/>
  <c r="Y19" i="5"/>
  <c r="Z19" i="5" s="1"/>
  <c r="V18" i="5" l="1"/>
  <c r="U18" i="5" s="1"/>
  <c r="W18" i="5" s="1"/>
  <c r="Y20" i="5"/>
  <c r="Z20" i="5" s="1"/>
  <c r="V19" i="5" l="1"/>
  <c r="U19" i="5" s="1"/>
  <c r="W19" i="5" s="1"/>
  <c r="Y21" i="5"/>
  <c r="Z21" i="5" s="1"/>
  <c r="V20" i="5" l="1"/>
  <c r="U20" i="5" s="1"/>
  <c r="W20" i="5" s="1"/>
  <c r="Y22" i="5"/>
  <c r="Z22" i="5" s="1"/>
  <c r="V21" i="5" l="1"/>
  <c r="U21" i="5" s="1"/>
  <c r="W21" i="5" s="1"/>
  <c r="Y23" i="5"/>
  <c r="Z23" i="5" s="1"/>
  <c r="V22" i="5" l="1"/>
  <c r="U22" i="5" s="1"/>
  <c r="W22" i="5" s="1"/>
  <c r="Y24" i="5"/>
  <c r="Z24" i="5" s="1"/>
  <c r="V23" i="5" l="1"/>
  <c r="U23" i="5" s="1"/>
  <c r="W23" i="5" s="1"/>
  <c r="Y25" i="5"/>
  <c r="Z25" i="5" s="1"/>
  <c r="V24" i="5" l="1"/>
  <c r="U24" i="5" s="1"/>
  <c r="W24" i="5" s="1"/>
  <c r="Y26" i="5"/>
  <c r="Z26" i="5" s="1"/>
  <c r="V25" i="5" l="1"/>
  <c r="U25" i="5" s="1"/>
  <c r="W25" i="5" s="1"/>
  <c r="Y27" i="5"/>
  <c r="Z27" i="5" s="1"/>
  <c r="V26" i="5" l="1"/>
  <c r="U26" i="5" s="1"/>
  <c r="W26" i="5" s="1"/>
  <c r="Y28" i="5"/>
  <c r="Z28" i="5" s="1"/>
  <c r="V27" i="5" l="1"/>
  <c r="U27" i="5" s="1"/>
  <c r="W27" i="5" s="1"/>
  <c r="Y29" i="5"/>
  <c r="Z29" i="5" s="1"/>
  <c r="V28" i="5" l="1"/>
  <c r="U28" i="5" s="1"/>
  <c r="W28" i="5" s="1"/>
  <c r="Y30" i="5"/>
  <c r="Z30" i="5" s="1"/>
  <c r="V29" i="5" l="1"/>
  <c r="U29" i="5" s="1"/>
  <c r="W29" i="5" s="1"/>
  <c r="Y31" i="5"/>
  <c r="Z31" i="5" s="1"/>
  <c r="V30" i="5" l="1"/>
  <c r="U30" i="5" s="1"/>
  <c r="W30" i="5" s="1"/>
  <c r="Y32" i="5"/>
  <c r="Z32" i="5" s="1"/>
  <c r="V31" i="5" l="1"/>
  <c r="U31" i="5" s="1"/>
  <c r="W31" i="5" s="1"/>
  <c r="Y33" i="5"/>
  <c r="Z33" i="5" s="1"/>
  <c r="V32" i="5" l="1"/>
  <c r="U32" i="5" s="1"/>
  <c r="W32" i="5" s="1"/>
  <c r="Y34" i="5"/>
  <c r="Z34" i="5" s="1"/>
  <c r="V33" i="5" l="1"/>
  <c r="U33" i="5" s="1"/>
  <c r="W33" i="5" s="1"/>
  <c r="Y35" i="5"/>
  <c r="Z35" i="5" s="1"/>
  <c r="V34" i="5" l="1"/>
  <c r="U34" i="5" s="1"/>
  <c r="W34" i="5" s="1"/>
  <c r="Y36" i="5"/>
  <c r="Z36" i="5" s="1"/>
  <c r="V35" i="5" l="1"/>
  <c r="U35" i="5" s="1"/>
  <c r="V36" i="5" s="1"/>
  <c r="U36" i="5" s="1"/>
  <c r="Y37" i="5"/>
  <c r="Z37" i="5" s="1"/>
  <c r="W35" i="5" l="1"/>
  <c r="Y38" i="5"/>
  <c r="Z38" i="5" s="1"/>
  <c r="W36" i="5"/>
  <c r="V37" i="5"/>
  <c r="U37" i="5" s="1"/>
  <c r="Y39" i="5" l="1"/>
  <c r="Z39" i="5" s="1"/>
  <c r="W37" i="5"/>
  <c r="V38" i="5"/>
  <c r="U38" i="5" s="1"/>
  <c r="Y40" i="5" l="1"/>
  <c r="Z40" i="5" s="1"/>
  <c r="W38" i="5"/>
  <c r="V39" i="5"/>
  <c r="U39" i="5" s="1"/>
  <c r="Y41" i="5" l="1"/>
  <c r="Z41" i="5" s="1"/>
  <c r="W39" i="5"/>
  <c r="V40" i="5"/>
  <c r="U40" i="5" s="1"/>
  <c r="Y42" i="5" l="1"/>
  <c r="Z42" i="5" s="1"/>
  <c r="W40" i="5"/>
  <c r="V41" i="5"/>
  <c r="U41" i="5" s="1"/>
  <c r="Y43" i="5" l="1"/>
  <c r="Z43" i="5" s="1"/>
  <c r="W41" i="5"/>
  <c r="V42" i="5"/>
  <c r="U42" i="5" s="1"/>
  <c r="Y44" i="5" l="1"/>
  <c r="Z44" i="5" s="1"/>
  <c r="W42" i="5"/>
  <c r="V43" i="5"/>
  <c r="U43" i="5" s="1"/>
  <c r="Y45" i="5" l="1"/>
  <c r="Z45" i="5" s="1"/>
  <c r="W43" i="5"/>
  <c r="V44" i="5"/>
  <c r="U44" i="5" s="1"/>
  <c r="Y46" i="5" l="1"/>
  <c r="Z46" i="5" s="1"/>
  <c r="W44" i="5"/>
  <c r="V45" i="5"/>
  <c r="U45" i="5" s="1"/>
  <c r="Y47" i="5" l="1"/>
  <c r="Z47" i="5" s="1"/>
  <c r="W45" i="5"/>
  <c r="V46" i="5"/>
  <c r="U46" i="5" s="1"/>
  <c r="Y48" i="5" l="1"/>
  <c r="Z48" i="5" s="1"/>
  <c r="W46" i="5"/>
  <c r="V47" i="5"/>
  <c r="U47" i="5" s="1"/>
  <c r="W47" i="5" l="1"/>
  <c r="V48" i="5"/>
  <c r="U48" i="5" s="1"/>
  <c r="U54" i="5" s="1" a="1"/>
  <c r="U54" i="5" s="1"/>
  <c r="W48" i="5" l="1"/>
  <c r="AF2" i="5" l="1"/>
  <c r="AF3" i="5"/>
  <c r="AF104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<sst xmlns="http://schemas.openxmlformats.org/spreadsheetml/2006/main" count="64" uniqueCount="34">
  <si>
    <t>Coverage Year</t>
  </si>
  <si>
    <t>Issuraged Age 1</t>
  </si>
  <si>
    <t>Issuraged Age 2</t>
  </si>
  <si>
    <t>Assumed Primary Rate of Return (%)</t>
  </si>
  <si>
    <t>Total Rate of Return (Including Bonus)(%)</t>
  </si>
  <si>
    <t>Total Annual Planned Premisumes</t>
  </si>
  <si>
    <t>Annual Charges</t>
  </si>
  <si>
    <t>Fund Value</t>
  </si>
  <si>
    <t>Cash Value</t>
  </si>
  <si>
    <t>Living Benefit</t>
  </si>
  <si>
    <t>Total Death Benefit</t>
  </si>
  <si>
    <t>Side Account Balance</t>
  </si>
  <si>
    <t>Net Amount At Risk</t>
  </si>
  <si>
    <t>Death Benefit</t>
  </si>
  <si>
    <t>Table 1: Policy Value Projection (RAW DATA)</t>
  </si>
  <si>
    <t>Table 1: Policy Value Projection, added missing years</t>
  </si>
  <si>
    <t>Is Calcualted</t>
  </si>
  <si>
    <t>COI</t>
  </si>
  <si>
    <t>Fee $/year</t>
  </si>
  <si>
    <t>Sales Tax (%)</t>
  </si>
  <si>
    <t>Premium (annual)</t>
  </si>
  <si>
    <t>Rate of Return</t>
  </si>
  <si>
    <t>Premimium after tax</t>
  </si>
  <si>
    <t>Fund Value at Year End</t>
  </si>
  <si>
    <t>Annual Cost</t>
  </si>
  <si>
    <t>FaceValue</t>
  </si>
  <si>
    <t>Delta Fund Value</t>
  </si>
  <si>
    <t>Aternative</t>
  </si>
  <si>
    <t xml:space="preserve">cnt of lapse before age </t>
  </si>
  <si>
    <t>count of  lapse</t>
  </si>
  <si>
    <t>of 99</t>
  </si>
  <si>
    <t>Age of lapse</t>
  </si>
  <si>
    <t>age of lapse</t>
  </si>
  <si>
    <t>possibilty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</si>
</sst>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sz val="12"/>
      <color rgb="FF3B2322"/>
      <name val="Consolas"/>
      <family val="2"/>
    </font>
    <font>
      <sz val="12"/>
      <color theme="1"/>
      <name val="Consolas"/>
      <family val="2"/>
    </font>
    <font>
      <sz val="12"/>
      <color rgb="FFC00000"/>
      <name val="Aptos Narrow"/>
      <family val="2"/>
      <scheme val="minor"/>
    </font>
    <font>
      <b/>
      <sz val="12"/>
      <color rgb="FFC0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/>
    </xf>
    <xf numFmtId="2" fontId="0" fillId="0" borderId="0" xfId="0" applyNumberFormat="1"/>
    <xf numFmtId="0" fontId="6" fillId="0" borderId="0" xfId="0" applyFont="1"/>
    <xf numFmtId="0" fontId="7" fillId="0" borderId="0" xfId="0" applyFont="1"/>
    <xf numFmtId="3" fontId="7" fillId="0" borderId="0" xfId="0" applyNumberFormat="1" applyFont="1"/>
    <xf numFmtId="2" fontId="7" fillId="0" borderId="0" xfId="0" applyNumberFormat="1" applyFont="1"/>
    <xf numFmtId="0" fontId="6" fillId="3" borderId="0" xfId="0" applyFont="1" applyFill="1"/>
    <xf numFmtId="0" fontId="7" fillId="3" borderId="0" xfId="0" applyFont="1" applyFill="1"/>
    <xf numFmtId="3" fontId="7" fillId="3" borderId="0" xfId="0" applyNumberFormat="1" applyFont="1" applyFill="1"/>
    <xf numFmtId="1" fontId="0" fillId="0" borderId="0" xfId="0" applyNumberFormat="1"/>
    <xf numFmtId="1" fontId="0" fillId="0" borderId="0" xfId="0" applyNumberFormat="1" applyAlignment="1">
      <alignment wrapText="1"/>
    </xf>
    <xf numFmtId="2" fontId="2" fillId="2" borderId="0" xfId="1" applyNumberFormat="1"/>
    <xf numFmtId="2" fontId="1" fillId="0" borderId="0" xfId="1" applyNumberFormat="1" applyFont="1" applyFill="1"/>
    <xf numFmtId="0" fontId="0" fillId="4" borderId="0" xfId="0" applyFill="1"/>
    <xf numFmtId="0" fontId="8" fillId="0" borderId="0" xfId="0" applyFont="1"/>
    <xf numFmtId="0" fontId="9" fillId="0" borderId="0" xfId="0" applyFont="1"/>
    <xf numFmtId="0" fontId="0" fillId="5" borderId="0" xfId="0" applyFill="1"/>
    <xf numFmtId="0" fontId="0" fillId="0" borderId="0" xfId="0" applyBorder="1"/>
    <xf numFmtId="0" fontId="0" fillId="0" borderId="0" xfId="0" applyBorder="1" applyAlignment="1">
      <alignment wrapText="1"/>
    </xf>
  </cellXfs>
  <cellStyles count="2">
    <cellStyle name="Neutral" xfId="1" builtinId="28"/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5EC398-AB8E-7B4B-87B3-2A29CAD1BE3D}" name="Table1" displayName="Table1" ref="AE107:AF117" totalsRowShown="0" headerRowDxfId="0" tableBorderDxfId="1">
  <autoFilter ref="AE107:AF117" xr:uid="{E05EC398-AB8E-7B4B-87B3-2A29CAD1BE3D}"/>
  <tableColumns count="2">
    <tableColumn id="1" xr3:uid="{3BF2016A-9E83-534D-B1CF-F063721DA5B2}" name="age of lapse"/>
    <tableColumn id="2" xr3:uid="{6944FABB-AA46-9C49-A764-F83EFAF231D5}" name="possibilt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6139-B432-0F49-A432-627E331905CA}">
  <dimension ref="A1:N21"/>
  <sheetViews>
    <sheetView workbookViewId="0">
      <selection sqref="A1:XFD20"/>
    </sheetView>
  </sheetViews>
  <sheetFormatPr baseColWidth="10" defaultRowHeight="16" x14ac:dyDescent="0.2"/>
  <cols>
    <col min="1" max="1" width="9" bestFit="1" customWidth="1"/>
    <col min="2" max="3" width="9.33203125" bestFit="1" customWidth="1"/>
    <col min="4" max="5" width="9.83203125" bestFit="1" customWidth="1"/>
    <col min="6" max="6" width="10.83203125" bestFit="1" customWidth="1"/>
    <col min="7" max="7" width="8.1640625" bestFit="1" customWidth="1"/>
    <col min="8" max="11" width="11.6640625" bestFit="1" customWidth="1"/>
    <col min="12" max="12" width="8" bestFit="1" customWidth="1"/>
    <col min="13" max="13" width="11" bestFit="1" customWidth="1"/>
    <col min="14" max="14" width="11.6640625" bestFit="1" customWidth="1"/>
  </cols>
  <sheetData>
    <row r="1" spans="1:14" ht="22" x14ac:dyDescent="0.3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4" ht="8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x14ac:dyDescent="0.2">
      <c r="A3" s="6">
        <v>1</v>
      </c>
      <c r="B3" s="7">
        <v>64</v>
      </c>
      <c r="C3" s="7">
        <v>63</v>
      </c>
      <c r="D3" s="7">
        <v>6.5</v>
      </c>
      <c r="E3" s="7">
        <v>6.5</v>
      </c>
      <c r="F3" s="8">
        <v>32004</v>
      </c>
      <c r="G3" s="8">
        <v>1866</v>
      </c>
      <c r="H3" s="8">
        <v>30526</v>
      </c>
      <c r="I3" s="8">
        <v>21516</v>
      </c>
      <c r="J3" s="7">
        <v>0</v>
      </c>
      <c r="K3" s="8">
        <v>500001</v>
      </c>
      <c r="L3" s="9">
        <v>0</v>
      </c>
      <c r="M3" s="8">
        <v>469475</v>
      </c>
      <c r="N3" s="8">
        <v>500001</v>
      </c>
    </row>
    <row r="4" spans="1:14" x14ac:dyDescent="0.2">
      <c r="A4" s="6">
        <v>2</v>
      </c>
      <c r="B4" s="7">
        <v>65</v>
      </c>
      <c r="C4" s="7">
        <v>64</v>
      </c>
      <c r="D4" s="7">
        <v>6.5</v>
      </c>
      <c r="E4" s="7">
        <v>7.25</v>
      </c>
      <c r="F4" s="8">
        <v>32004</v>
      </c>
      <c r="G4" s="8">
        <v>1936</v>
      </c>
      <c r="H4" s="8">
        <v>63074</v>
      </c>
      <c r="I4" s="8">
        <v>45054</v>
      </c>
      <c r="J4" s="7">
        <v>0</v>
      </c>
      <c r="K4" s="8">
        <v>500001</v>
      </c>
      <c r="L4" s="9">
        <v>0</v>
      </c>
      <c r="M4" s="8">
        <v>436927</v>
      </c>
      <c r="N4" s="8">
        <v>500001</v>
      </c>
    </row>
    <row r="5" spans="1:14" x14ac:dyDescent="0.2">
      <c r="A5" s="6">
        <v>3</v>
      </c>
      <c r="B5" s="7">
        <v>66</v>
      </c>
      <c r="C5" s="7">
        <v>65</v>
      </c>
      <c r="D5" s="7">
        <v>6.5</v>
      </c>
      <c r="E5" s="7">
        <v>7.25</v>
      </c>
      <c r="F5" s="8">
        <v>32004</v>
      </c>
      <c r="G5" s="8">
        <v>1953</v>
      </c>
      <c r="H5" s="8">
        <v>97971</v>
      </c>
      <c r="I5" s="8">
        <v>70941</v>
      </c>
      <c r="J5" s="7">
        <v>0</v>
      </c>
      <c r="K5" s="8">
        <v>500001</v>
      </c>
      <c r="L5" s="9">
        <v>0</v>
      </c>
      <c r="M5" s="8">
        <v>402030</v>
      </c>
      <c r="N5" s="8">
        <v>500001</v>
      </c>
    </row>
    <row r="6" spans="1:14" x14ac:dyDescent="0.2">
      <c r="A6" s="6">
        <v>4</v>
      </c>
      <c r="B6" s="7">
        <v>67</v>
      </c>
      <c r="C6" s="7">
        <v>66</v>
      </c>
      <c r="D6" s="7">
        <v>6.5</v>
      </c>
      <c r="E6" s="7">
        <v>7.25</v>
      </c>
      <c r="F6" s="8">
        <v>6000</v>
      </c>
      <c r="G6" s="8">
        <v>2014</v>
      </c>
      <c r="H6" s="8">
        <v>108971</v>
      </c>
      <c r="I6" s="8">
        <v>72931</v>
      </c>
      <c r="J6" s="7">
        <v>0</v>
      </c>
      <c r="K6" s="8">
        <v>500001</v>
      </c>
      <c r="L6" s="9">
        <v>0</v>
      </c>
      <c r="M6" s="8">
        <v>391030</v>
      </c>
      <c r="N6" s="8">
        <v>500001</v>
      </c>
    </row>
    <row r="7" spans="1:14" x14ac:dyDescent="0.2">
      <c r="A7" s="6">
        <v>5</v>
      </c>
      <c r="B7" s="7">
        <v>68</v>
      </c>
      <c r="C7" s="7">
        <v>67</v>
      </c>
      <c r="D7" s="7">
        <v>6.5</v>
      </c>
      <c r="E7" s="7">
        <v>7.25</v>
      </c>
      <c r="F7" s="8">
        <v>6000</v>
      </c>
      <c r="G7" s="8">
        <v>2128</v>
      </c>
      <c r="H7" s="8">
        <v>120762</v>
      </c>
      <c r="I7" s="8">
        <v>75711</v>
      </c>
      <c r="J7" s="7">
        <v>0</v>
      </c>
      <c r="K7" s="8">
        <v>500001</v>
      </c>
      <c r="L7" s="9">
        <v>0</v>
      </c>
      <c r="M7" s="8">
        <v>379239</v>
      </c>
      <c r="N7" s="8">
        <v>500001</v>
      </c>
    </row>
    <row r="8" spans="1:14" x14ac:dyDescent="0.2">
      <c r="A8" s="6">
        <v>6</v>
      </c>
      <c r="B8" s="7">
        <v>69</v>
      </c>
      <c r="C8" s="7">
        <v>68</v>
      </c>
      <c r="D8" s="7">
        <v>6.5</v>
      </c>
      <c r="E8" s="7">
        <v>7.25</v>
      </c>
      <c r="F8" s="8">
        <v>6000</v>
      </c>
      <c r="G8" s="8">
        <v>2242</v>
      </c>
      <c r="H8" s="8">
        <v>133291</v>
      </c>
      <c r="I8" s="8">
        <v>97251</v>
      </c>
      <c r="J8" s="8">
        <v>132738</v>
      </c>
      <c r="K8" s="8">
        <v>500001</v>
      </c>
      <c r="L8" s="9">
        <v>0</v>
      </c>
      <c r="M8" s="8">
        <v>366710</v>
      </c>
      <c r="N8" s="8">
        <v>500001</v>
      </c>
    </row>
    <row r="9" spans="1:14" x14ac:dyDescent="0.2">
      <c r="A9" s="6">
        <v>7</v>
      </c>
      <c r="B9" s="7">
        <v>70</v>
      </c>
      <c r="C9" s="7">
        <v>69</v>
      </c>
      <c r="D9" s="7">
        <v>6.5</v>
      </c>
      <c r="E9" s="7">
        <v>7.25</v>
      </c>
      <c r="F9" s="7">
        <v>0</v>
      </c>
      <c r="G9" s="8">
        <v>2375</v>
      </c>
      <c r="H9" s="8">
        <v>140510</v>
      </c>
      <c r="I9" s="8">
        <v>122490</v>
      </c>
      <c r="J9" s="8">
        <v>139921</v>
      </c>
      <c r="K9" s="8">
        <v>500001</v>
      </c>
      <c r="L9" s="9">
        <v>0</v>
      </c>
      <c r="M9" s="8">
        <v>359491</v>
      </c>
      <c r="N9" s="8">
        <v>500001</v>
      </c>
    </row>
    <row r="10" spans="1:14" x14ac:dyDescent="0.2">
      <c r="A10" s="6">
        <v>8</v>
      </c>
      <c r="B10" s="7">
        <v>71</v>
      </c>
      <c r="C10" s="7">
        <v>70</v>
      </c>
      <c r="D10" s="7">
        <v>6.5</v>
      </c>
      <c r="E10" s="7">
        <v>7.25</v>
      </c>
      <c r="F10" s="7">
        <v>0</v>
      </c>
      <c r="G10" s="8">
        <v>2577</v>
      </c>
      <c r="H10" s="8">
        <v>148070</v>
      </c>
      <c r="I10" s="8">
        <v>130050</v>
      </c>
      <c r="J10" s="8">
        <v>147431</v>
      </c>
      <c r="K10" s="8">
        <v>500001</v>
      </c>
      <c r="L10" s="9">
        <v>0</v>
      </c>
      <c r="M10" s="8">
        <v>351931</v>
      </c>
      <c r="N10" s="8">
        <v>500001</v>
      </c>
    </row>
    <row r="11" spans="1:14" x14ac:dyDescent="0.2">
      <c r="A11" s="6">
        <v>9</v>
      </c>
      <c r="B11" s="7">
        <v>72</v>
      </c>
      <c r="C11" s="7">
        <v>71</v>
      </c>
      <c r="D11" s="7">
        <v>6.5</v>
      </c>
      <c r="E11" s="7">
        <v>7.25</v>
      </c>
      <c r="F11" s="7">
        <v>0</v>
      </c>
      <c r="G11" s="8">
        <v>2830</v>
      </c>
      <c r="H11" s="8">
        <v>155919</v>
      </c>
      <c r="I11" s="8">
        <v>137899</v>
      </c>
      <c r="J11" s="8">
        <v>155218</v>
      </c>
      <c r="K11" s="8">
        <v>500001</v>
      </c>
      <c r="L11" s="9">
        <v>0</v>
      </c>
      <c r="M11" s="8">
        <v>344082</v>
      </c>
      <c r="N11" s="8">
        <v>500001</v>
      </c>
    </row>
    <row r="12" spans="1:14" x14ac:dyDescent="0.2">
      <c r="A12" s="6">
        <v>10</v>
      </c>
      <c r="B12" s="7">
        <v>73</v>
      </c>
      <c r="C12" s="7">
        <v>72</v>
      </c>
      <c r="D12" s="7">
        <v>6.5</v>
      </c>
      <c r="E12" s="7">
        <v>7.25</v>
      </c>
      <c r="F12" s="7">
        <v>0</v>
      </c>
      <c r="G12" s="8">
        <v>3086</v>
      </c>
      <c r="H12" s="8">
        <v>164075</v>
      </c>
      <c r="I12" s="8">
        <v>155065</v>
      </c>
      <c r="J12" s="8">
        <v>163311</v>
      </c>
      <c r="K12" s="8">
        <v>500001</v>
      </c>
      <c r="L12" s="9">
        <v>0</v>
      </c>
      <c r="M12" s="8">
        <v>335926</v>
      </c>
      <c r="N12" s="8">
        <v>500001</v>
      </c>
    </row>
    <row r="13" spans="1:14" x14ac:dyDescent="0.2">
      <c r="A13" s="6">
        <v>15</v>
      </c>
      <c r="B13" s="7">
        <v>78</v>
      </c>
      <c r="C13" s="7">
        <v>77</v>
      </c>
      <c r="D13" s="7">
        <v>6.5</v>
      </c>
      <c r="E13" s="7">
        <v>7.25</v>
      </c>
      <c r="F13" s="7">
        <v>0</v>
      </c>
      <c r="G13" s="8">
        <v>3954</v>
      </c>
      <c r="H13" s="8">
        <v>211403</v>
      </c>
      <c r="I13" s="8">
        <v>211403</v>
      </c>
      <c r="J13" s="8">
        <v>210428</v>
      </c>
      <c r="K13" s="8">
        <v>500001</v>
      </c>
      <c r="L13" s="9">
        <v>0</v>
      </c>
      <c r="M13" s="8">
        <v>288598</v>
      </c>
      <c r="N13" s="8">
        <v>500001</v>
      </c>
    </row>
    <row r="14" spans="1:14" x14ac:dyDescent="0.2">
      <c r="A14" s="6">
        <v>20</v>
      </c>
      <c r="B14" s="7">
        <v>83</v>
      </c>
      <c r="C14" s="7">
        <v>82</v>
      </c>
      <c r="D14" s="7">
        <v>6.5</v>
      </c>
      <c r="E14" s="7">
        <v>7.25</v>
      </c>
      <c r="F14" s="7">
        <v>0</v>
      </c>
      <c r="G14" s="8">
        <v>5065</v>
      </c>
      <c r="H14" s="8">
        <v>273487</v>
      </c>
      <c r="I14" s="8">
        <v>273487</v>
      </c>
      <c r="J14" s="8">
        <v>272249</v>
      </c>
      <c r="K14" s="8">
        <v>500001</v>
      </c>
      <c r="L14" s="9">
        <v>0</v>
      </c>
      <c r="M14" s="8">
        <v>226514</v>
      </c>
      <c r="N14" s="8">
        <v>500001</v>
      </c>
    </row>
    <row r="15" spans="1:14" x14ac:dyDescent="0.2">
      <c r="A15" s="6">
        <v>25</v>
      </c>
      <c r="B15" s="7">
        <v>88</v>
      </c>
      <c r="C15" s="7">
        <v>87</v>
      </c>
      <c r="D15" s="7">
        <v>6.5</v>
      </c>
      <c r="E15" s="7">
        <v>7.25</v>
      </c>
      <c r="F15" s="7">
        <v>0</v>
      </c>
      <c r="G15" s="8">
        <v>5038</v>
      </c>
      <c r="H15" s="8">
        <v>357125</v>
      </c>
      <c r="I15" s="8">
        <v>357125</v>
      </c>
      <c r="J15" s="8">
        <v>355929</v>
      </c>
      <c r="K15" s="8">
        <v>500001</v>
      </c>
      <c r="L15" s="9">
        <v>0</v>
      </c>
      <c r="M15" s="8">
        <v>142876</v>
      </c>
      <c r="N15" s="8">
        <v>500001</v>
      </c>
    </row>
    <row r="16" spans="1:14" x14ac:dyDescent="0.2">
      <c r="A16" s="6">
        <v>30</v>
      </c>
      <c r="B16" s="7">
        <v>93</v>
      </c>
      <c r="C16" s="7">
        <v>92</v>
      </c>
      <c r="D16" s="7">
        <v>6.5</v>
      </c>
      <c r="E16" s="7">
        <v>7.25</v>
      </c>
      <c r="F16" s="7">
        <v>0</v>
      </c>
      <c r="G16" s="8">
        <v>3924</v>
      </c>
      <c r="H16" s="8">
        <v>482889</v>
      </c>
      <c r="I16" s="8">
        <v>482889</v>
      </c>
      <c r="J16" s="8">
        <v>482063</v>
      </c>
      <c r="K16" s="8">
        <v>566002</v>
      </c>
      <c r="L16" s="9">
        <v>0</v>
      </c>
      <c r="M16" s="8">
        <v>83113</v>
      </c>
      <c r="N16" s="8">
        <v>566002</v>
      </c>
    </row>
    <row r="17" spans="1:14" x14ac:dyDescent="0.2">
      <c r="A17" s="6">
        <v>35</v>
      </c>
      <c r="B17" s="7">
        <v>98</v>
      </c>
      <c r="C17" s="7">
        <v>97</v>
      </c>
      <c r="D17" s="7">
        <v>6.5</v>
      </c>
      <c r="E17" s="7">
        <v>7.25</v>
      </c>
      <c r="F17" s="7">
        <v>0</v>
      </c>
      <c r="G17" s="8">
        <v>1316</v>
      </c>
      <c r="H17" s="8">
        <v>668203</v>
      </c>
      <c r="I17" s="8">
        <v>668203</v>
      </c>
      <c r="J17" s="8">
        <v>668148</v>
      </c>
      <c r="K17" s="8">
        <v>689666</v>
      </c>
      <c r="L17" s="9">
        <v>0</v>
      </c>
      <c r="M17" s="8">
        <v>21463</v>
      </c>
      <c r="N17" s="8">
        <v>689666</v>
      </c>
    </row>
    <row r="18" spans="1:14" x14ac:dyDescent="0.2">
      <c r="A18" s="6">
        <v>40</v>
      </c>
      <c r="B18" s="7">
        <v>103</v>
      </c>
      <c r="C18" s="7">
        <v>102</v>
      </c>
      <c r="D18" s="7">
        <v>6.5</v>
      </c>
      <c r="E18" s="7">
        <v>7.25</v>
      </c>
      <c r="F18" s="7">
        <v>0</v>
      </c>
      <c r="G18" s="7">
        <v>0</v>
      </c>
      <c r="H18" s="8">
        <v>948683</v>
      </c>
      <c r="I18" s="8">
        <v>948683</v>
      </c>
      <c r="J18" s="8">
        <v>948683</v>
      </c>
      <c r="K18" s="8">
        <v>948683</v>
      </c>
      <c r="L18" s="9">
        <v>0</v>
      </c>
      <c r="M18" s="7">
        <v>0</v>
      </c>
      <c r="N18" s="8">
        <v>948683</v>
      </c>
    </row>
    <row r="19" spans="1:14" x14ac:dyDescent="0.2">
      <c r="A19" s="6">
        <v>45</v>
      </c>
      <c r="B19" s="7">
        <v>108</v>
      </c>
      <c r="C19" s="7">
        <v>107</v>
      </c>
      <c r="D19" s="7">
        <v>6.5</v>
      </c>
      <c r="E19" s="7">
        <v>7.25</v>
      </c>
      <c r="F19" s="7">
        <v>0</v>
      </c>
      <c r="G19" s="7">
        <v>0</v>
      </c>
      <c r="H19" s="8">
        <v>1347553</v>
      </c>
      <c r="I19" s="8">
        <v>1347553</v>
      </c>
      <c r="J19" s="8">
        <v>1347553</v>
      </c>
      <c r="K19" s="8">
        <v>1347553</v>
      </c>
      <c r="L19" s="9">
        <v>0</v>
      </c>
      <c r="M19" s="7">
        <v>0</v>
      </c>
      <c r="N19" s="8">
        <v>1347553</v>
      </c>
    </row>
    <row r="20" spans="1:14" x14ac:dyDescent="0.2">
      <c r="A20" s="6">
        <v>46</v>
      </c>
      <c r="B20" s="7">
        <v>109</v>
      </c>
      <c r="C20" s="7">
        <v>108</v>
      </c>
      <c r="D20" s="7">
        <v>6.5</v>
      </c>
      <c r="E20" s="7">
        <v>7.25</v>
      </c>
      <c r="F20" s="7">
        <v>0</v>
      </c>
      <c r="G20" s="7">
        <v>0</v>
      </c>
      <c r="H20" s="8">
        <v>1445542</v>
      </c>
      <c r="I20" s="8">
        <v>1445542</v>
      </c>
      <c r="J20" s="8">
        <v>1445542</v>
      </c>
      <c r="K20" s="8">
        <v>1445542</v>
      </c>
      <c r="L20" s="9">
        <v>0</v>
      </c>
      <c r="M20" s="7">
        <v>0</v>
      </c>
      <c r="N20" s="8">
        <v>1445542</v>
      </c>
    </row>
    <row r="21" spans="1:14" x14ac:dyDescent="0.2">
      <c r="A21" s="1"/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9B2B-A095-2F42-B48D-3821D693FF34}">
  <dimension ref="A1:O48"/>
  <sheetViews>
    <sheetView topLeftCell="A7" workbookViewId="0">
      <selection activeCell="J37" sqref="J37"/>
    </sheetView>
  </sheetViews>
  <sheetFormatPr baseColWidth="10" defaultRowHeight="16" x14ac:dyDescent="0.2"/>
  <cols>
    <col min="8" max="11" width="11.6640625" bestFit="1" customWidth="1"/>
    <col min="14" max="14" width="11.6640625" bestFit="1" customWidth="1"/>
  </cols>
  <sheetData>
    <row r="1" spans="1:15" ht="22" x14ac:dyDescent="0.3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5" ht="8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16</v>
      </c>
    </row>
    <row r="3" spans="1:15" x14ac:dyDescent="0.2">
      <c r="A3" s="6">
        <v>1</v>
      </c>
      <c r="B3" s="7">
        <v>64</v>
      </c>
      <c r="C3" s="7">
        <v>63</v>
      </c>
      <c r="D3" s="7">
        <v>6.5</v>
      </c>
      <c r="E3" s="7">
        <v>6.5</v>
      </c>
      <c r="F3" s="8">
        <v>32004</v>
      </c>
      <c r="G3" s="8">
        <v>1866</v>
      </c>
      <c r="H3" s="8">
        <v>30526</v>
      </c>
      <c r="I3" s="8">
        <v>21516</v>
      </c>
      <c r="J3" s="7">
        <v>0</v>
      </c>
      <c r="K3" s="8">
        <v>500001</v>
      </c>
      <c r="L3" s="9">
        <v>0</v>
      </c>
      <c r="M3" s="8">
        <v>469475</v>
      </c>
      <c r="N3" s="8">
        <v>500001</v>
      </c>
      <c r="O3" s="8">
        <v>0</v>
      </c>
    </row>
    <row r="4" spans="1:15" x14ac:dyDescent="0.2">
      <c r="A4" s="6">
        <v>2</v>
      </c>
      <c r="B4" s="7">
        <v>65</v>
      </c>
      <c r="C4" s="7">
        <v>64</v>
      </c>
      <c r="D4" s="7">
        <v>6.5</v>
      </c>
      <c r="E4" s="7">
        <v>7.25</v>
      </c>
      <c r="F4" s="8">
        <v>32004</v>
      </c>
      <c r="G4" s="8">
        <v>1936</v>
      </c>
      <c r="H4" s="8">
        <v>63074</v>
      </c>
      <c r="I4" s="8">
        <v>45054</v>
      </c>
      <c r="J4" s="7">
        <v>0</v>
      </c>
      <c r="K4" s="8">
        <v>500001</v>
      </c>
      <c r="L4" s="9">
        <v>0</v>
      </c>
      <c r="M4" s="8">
        <v>436927</v>
      </c>
      <c r="N4" s="8">
        <v>500001</v>
      </c>
      <c r="O4" s="8">
        <v>0</v>
      </c>
    </row>
    <row r="5" spans="1:15" x14ac:dyDescent="0.2">
      <c r="A5" s="6">
        <v>3</v>
      </c>
      <c r="B5" s="7">
        <v>66</v>
      </c>
      <c r="C5" s="7">
        <v>65</v>
      </c>
      <c r="D5" s="7">
        <v>6.5</v>
      </c>
      <c r="E5" s="7">
        <v>7.25</v>
      </c>
      <c r="F5" s="8">
        <v>32004</v>
      </c>
      <c r="G5" s="8">
        <v>1953</v>
      </c>
      <c r="H5" s="8">
        <v>97971</v>
      </c>
      <c r="I5" s="8">
        <v>70941</v>
      </c>
      <c r="J5" s="7">
        <v>0</v>
      </c>
      <c r="K5" s="8">
        <v>500001</v>
      </c>
      <c r="L5" s="9">
        <v>0</v>
      </c>
      <c r="M5" s="8">
        <v>402030</v>
      </c>
      <c r="N5" s="8">
        <v>500001</v>
      </c>
      <c r="O5" s="8">
        <v>0</v>
      </c>
    </row>
    <row r="6" spans="1:15" x14ac:dyDescent="0.2">
      <c r="A6" s="6">
        <v>4</v>
      </c>
      <c r="B6" s="7">
        <v>67</v>
      </c>
      <c r="C6" s="7">
        <v>66</v>
      </c>
      <c r="D6" s="7">
        <v>6.5</v>
      </c>
      <c r="E6" s="7">
        <v>7.25</v>
      </c>
      <c r="F6" s="8">
        <v>6000</v>
      </c>
      <c r="G6" s="8">
        <v>2014</v>
      </c>
      <c r="H6" s="8">
        <v>108971</v>
      </c>
      <c r="I6" s="8">
        <v>72931</v>
      </c>
      <c r="J6" s="7">
        <v>0</v>
      </c>
      <c r="K6" s="8">
        <v>500001</v>
      </c>
      <c r="L6" s="9">
        <v>0</v>
      </c>
      <c r="M6" s="8">
        <v>391030</v>
      </c>
      <c r="N6" s="8">
        <v>500001</v>
      </c>
      <c r="O6" s="8">
        <v>0</v>
      </c>
    </row>
    <row r="7" spans="1:15" x14ac:dyDescent="0.2">
      <c r="A7" s="6">
        <v>5</v>
      </c>
      <c r="B7" s="7">
        <v>68</v>
      </c>
      <c r="C7" s="7">
        <v>67</v>
      </c>
      <c r="D7" s="7">
        <v>6.5</v>
      </c>
      <c r="E7" s="7">
        <v>7.25</v>
      </c>
      <c r="F7" s="8">
        <v>6000</v>
      </c>
      <c r="G7" s="8">
        <v>2128</v>
      </c>
      <c r="H7" s="8">
        <v>120762</v>
      </c>
      <c r="I7" s="8">
        <v>75711</v>
      </c>
      <c r="J7" s="7">
        <v>0</v>
      </c>
      <c r="K7" s="8">
        <v>500001</v>
      </c>
      <c r="L7" s="9">
        <v>0</v>
      </c>
      <c r="M7" s="8">
        <v>379239</v>
      </c>
      <c r="N7" s="8">
        <v>500001</v>
      </c>
      <c r="O7" s="8">
        <v>0</v>
      </c>
    </row>
    <row r="8" spans="1:15" x14ac:dyDescent="0.2">
      <c r="A8" s="6">
        <v>6</v>
      </c>
      <c r="B8" s="7">
        <v>69</v>
      </c>
      <c r="C8" s="7">
        <v>68</v>
      </c>
      <c r="D8" s="7">
        <v>6.5</v>
      </c>
      <c r="E8" s="7">
        <v>7.25</v>
      </c>
      <c r="F8" s="8">
        <v>6000</v>
      </c>
      <c r="G8" s="8">
        <v>2242</v>
      </c>
      <c r="H8" s="8">
        <v>133291</v>
      </c>
      <c r="I8" s="8">
        <v>97251</v>
      </c>
      <c r="J8" s="8">
        <v>132738</v>
      </c>
      <c r="K8" s="8">
        <v>500001</v>
      </c>
      <c r="L8" s="9">
        <v>0</v>
      </c>
      <c r="M8" s="8">
        <v>366710</v>
      </c>
      <c r="N8" s="8">
        <v>500001</v>
      </c>
      <c r="O8" s="8">
        <v>0</v>
      </c>
    </row>
    <row r="9" spans="1:15" x14ac:dyDescent="0.2">
      <c r="A9" s="6">
        <v>7</v>
      </c>
      <c r="B9" s="7">
        <v>70</v>
      </c>
      <c r="C9" s="7">
        <v>69</v>
      </c>
      <c r="D9" s="7">
        <v>6.5</v>
      </c>
      <c r="E9" s="7">
        <v>7.25</v>
      </c>
      <c r="F9" s="7">
        <v>0</v>
      </c>
      <c r="G9" s="8">
        <v>2375</v>
      </c>
      <c r="H9" s="8">
        <v>140510</v>
      </c>
      <c r="I9" s="8">
        <v>122490</v>
      </c>
      <c r="J9" s="8">
        <v>139921</v>
      </c>
      <c r="K9" s="8">
        <v>500001</v>
      </c>
      <c r="L9" s="9">
        <v>0</v>
      </c>
      <c r="M9" s="8">
        <v>359491</v>
      </c>
      <c r="N9" s="8">
        <v>500001</v>
      </c>
      <c r="O9" s="8">
        <v>0</v>
      </c>
    </row>
    <row r="10" spans="1:15" x14ac:dyDescent="0.2">
      <c r="A10" s="6">
        <v>8</v>
      </c>
      <c r="B10" s="7">
        <v>71</v>
      </c>
      <c r="C10" s="7">
        <v>70</v>
      </c>
      <c r="D10" s="7">
        <v>6.5</v>
      </c>
      <c r="E10" s="7">
        <v>7.25</v>
      </c>
      <c r="F10" s="7">
        <v>0</v>
      </c>
      <c r="G10" s="8">
        <v>2577</v>
      </c>
      <c r="H10" s="8">
        <v>148070</v>
      </c>
      <c r="I10" s="8">
        <v>130050</v>
      </c>
      <c r="J10" s="8">
        <v>147431</v>
      </c>
      <c r="K10" s="8">
        <v>500001</v>
      </c>
      <c r="L10" s="9">
        <v>0</v>
      </c>
      <c r="M10" s="8">
        <v>351931</v>
      </c>
      <c r="N10" s="8">
        <v>500001</v>
      </c>
      <c r="O10" s="8">
        <v>0</v>
      </c>
    </row>
    <row r="11" spans="1:15" x14ac:dyDescent="0.2">
      <c r="A11" s="6">
        <v>9</v>
      </c>
      <c r="B11" s="7">
        <v>72</v>
      </c>
      <c r="C11" s="7">
        <v>71</v>
      </c>
      <c r="D11" s="7">
        <v>6.5</v>
      </c>
      <c r="E11" s="7">
        <v>7.25</v>
      </c>
      <c r="F11" s="7">
        <v>0</v>
      </c>
      <c r="G11" s="8">
        <v>2830</v>
      </c>
      <c r="H11" s="8">
        <v>155919</v>
      </c>
      <c r="I11" s="8">
        <v>137899</v>
      </c>
      <c r="J11" s="8">
        <v>155218</v>
      </c>
      <c r="K11" s="8">
        <v>500001</v>
      </c>
      <c r="L11" s="9">
        <v>0</v>
      </c>
      <c r="M11" s="8">
        <v>344082</v>
      </c>
      <c r="N11" s="8">
        <v>500001</v>
      </c>
      <c r="O11" s="8">
        <v>0</v>
      </c>
    </row>
    <row r="12" spans="1:15" x14ac:dyDescent="0.2">
      <c r="A12" s="6">
        <v>10</v>
      </c>
      <c r="B12" s="7">
        <v>73</v>
      </c>
      <c r="C12" s="7">
        <v>72</v>
      </c>
      <c r="D12" s="7">
        <v>6.5</v>
      </c>
      <c r="E12" s="7">
        <v>7.25</v>
      </c>
      <c r="F12" s="7">
        <v>0</v>
      </c>
      <c r="G12" s="8">
        <v>3086</v>
      </c>
      <c r="H12" s="8">
        <v>164075</v>
      </c>
      <c r="I12" s="8">
        <v>155065</v>
      </c>
      <c r="J12" s="8">
        <v>163311</v>
      </c>
      <c r="K12" s="8">
        <v>500001</v>
      </c>
      <c r="L12" s="9">
        <v>0</v>
      </c>
      <c r="M12" s="8">
        <v>335926</v>
      </c>
      <c r="N12" s="8">
        <v>500001</v>
      </c>
      <c r="O12" s="8">
        <v>0</v>
      </c>
    </row>
    <row r="13" spans="1:15" x14ac:dyDescent="0.2">
      <c r="A13" s="10">
        <v>11</v>
      </c>
      <c r="B13" s="11">
        <v>74</v>
      </c>
      <c r="C13" s="11">
        <v>73</v>
      </c>
      <c r="D13" s="11">
        <v>6.5</v>
      </c>
      <c r="E13" s="11">
        <v>7.25</v>
      </c>
      <c r="F13" s="11">
        <v>0</v>
      </c>
      <c r="G13" s="12">
        <f>(G$17-G$12)/5*(ROW()-ROW(G$12))+G$12</f>
        <v>3259.6</v>
      </c>
      <c r="H13" s="12">
        <f t="shared" ref="H13:N13" si="0">(H$17-H$12)/5*(ROW()-ROW(H$12))+H$12</f>
        <v>173540.6</v>
      </c>
      <c r="I13" s="12">
        <f t="shared" si="0"/>
        <v>166332.6</v>
      </c>
      <c r="J13" s="12">
        <f t="shared" si="0"/>
        <v>172734.4</v>
      </c>
      <c r="K13" s="12">
        <f t="shared" si="0"/>
        <v>500001</v>
      </c>
      <c r="L13" s="12">
        <f t="shared" si="0"/>
        <v>0</v>
      </c>
      <c r="M13" s="12">
        <f t="shared" si="0"/>
        <v>326460.40000000002</v>
      </c>
      <c r="N13" s="12">
        <f t="shared" si="0"/>
        <v>500001</v>
      </c>
      <c r="O13" s="12">
        <v>1</v>
      </c>
    </row>
    <row r="14" spans="1:15" x14ac:dyDescent="0.2">
      <c r="A14" s="10">
        <v>12</v>
      </c>
      <c r="B14" s="11">
        <v>75</v>
      </c>
      <c r="C14" s="11">
        <v>74</v>
      </c>
      <c r="D14" s="11">
        <v>6.5</v>
      </c>
      <c r="E14" s="11">
        <v>7.25</v>
      </c>
      <c r="F14" s="11">
        <v>0</v>
      </c>
      <c r="G14" s="12">
        <f t="shared" ref="G14:N16" si="1">(G$17-G$12)/5*(ROW()-ROW(G$12))+G$12</f>
        <v>3433.2</v>
      </c>
      <c r="H14" s="12">
        <f t="shared" si="1"/>
        <v>183006.2</v>
      </c>
      <c r="I14" s="12">
        <f t="shared" si="1"/>
        <v>177600.2</v>
      </c>
      <c r="J14" s="12">
        <f t="shared" si="1"/>
        <v>182157.8</v>
      </c>
      <c r="K14" s="12">
        <f t="shared" si="1"/>
        <v>500001</v>
      </c>
      <c r="L14" s="12">
        <f t="shared" si="1"/>
        <v>0</v>
      </c>
      <c r="M14" s="12">
        <f t="shared" si="1"/>
        <v>316994.8</v>
      </c>
      <c r="N14" s="12">
        <f t="shared" si="1"/>
        <v>500001</v>
      </c>
      <c r="O14" s="12">
        <v>1</v>
      </c>
    </row>
    <row r="15" spans="1:15" x14ac:dyDescent="0.2">
      <c r="A15" s="10">
        <v>13</v>
      </c>
      <c r="B15" s="11">
        <v>76</v>
      </c>
      <c r="C15" s="11">
        <v>75</v>
      </c>
      <c r="D15" s="11">
        <v>6.5</v>
      </c>
      <c r="E15" s="11">
        <v>7.25</v>
      </c>
      <c r="F15" s="11">
        <v>0</v>
      </c>
      <c r="G15" s="12">
        <f t="shared" si="1"/>
        <v>3606.8</v>
      </c>
      <c r="H15" s="12">
        <f t="shared" si="1"/>
        <v>192471.8</v>
      </c>
      <c r="I15" s="12">
        <f t="shared" si="1"/>
        <v>188867.8</v>
      </c>
      <c r="J15" s="12">
        <f t="shared" si="1"/>
        <v>191581.2</v>
      </c>
      <c r="K15" s="12">
        <f t="shared" si="1"/>
        <v>500001</v>
      </c>
      <c r="L15" s="12">
        <f t="shared" si="1"/>
        <v>0</v>
      </c>
      <c r="M15" s="12">
        <f t="shared" si="1"/>
        <v>307529.2</v>
      </c>
      <c r="N15" s="12">
        <f t="shared" si="1"/>
        <v>500001</v>
      </c>
      <c r="O15" s="12">
        <v>1</v>
      </c>
    </row>
    <row r="16" spans="1:15" x14ac:dyDescent="0.2">
      <c r="A16" s="10">
        <v>14</v>
      </c>
      <c r="B16" s="11">
        <v>77</v>
      </c>
      <c r="C16" s="11">
        <v>76</v>
      </c>
      <c r="D16" s="11">
        <v>6.5</v>
      </c>
      <c r="E16" s="11">
        <v>7.25</v>
      </c>
      <c r="F16" s="11">
        <v>0</v>
      </c>
      <c r="G16" s="12">
        <f t="shared" si="1"/>
        <v>3780.4</v>
      </c>
      <c r="H16" s="12">
        <f t="shared" si="1"/>
        <v>201937.4</v>
      </c>
      <c r="I16" s="12">
        <f t="shared" si="1"/>
        <v>200135.4</v>
      </c>
      <c r="J16" s="12">
        <f t="shared" si="1"/>
        <v>201004.6</v>
      </c>
      <c r="K16" s="12">
        <f t="shared" si="1"/>
        <v>500001</v>
      </c>
      <c r="L16" s="12">
        <f t="shared" si="1"/>
        <v>0</v>
      </c>
      <c r="M16" s="12">
        <f t="shared" si="1"/>
        <v>298063.59999999998</v>
      </c>
      <c r="N16" s="12">
        <f t="shared" si="1"/>
        <v>500001</v>
      </c>
      <c r="O16" s="12">
        <v>1</v>
      </c>
    </row>
    <row r="17" spans="1:15" x14ac:dyDescent="0.2">
      <c r="A17" s="6">
        <v>15</v>
      </c>
      <c r="B17" s="7">
        <v>78</v>
      </c>
      <c r="C17" s="7">
        <v>77</v>
      </c>
      <c r="D17" s="7">
        <v>6.5</v>
      </c>
      <c r="E17" s="7">
        <v>7.25</v>
      </c>
      <c r="F17" s="7">
        <v>0</v>
      </c>
      <c r="G17" s="8">
        <v>3954</v>
      </c>
      <c r="H17" s="8">
        <v>211403</v>
      </c>
      <c r="I17" s="8">
        <v>211403</v>
      </c>
      <c r="J17" s="8">
        <v>210428</v>
      </c>
      <c r="K17" s="8">
        <v>500001</v>
      </c>
      <c r="L17" s="9">
        <v>0</v>
      </c>
      <c r="M17" s="8">
        <v>288598</v>
      </c>
      <c r="N17" s="8">
        <v>500001</v>
      </c>
      <c r="O17" s="8">
        <v>0</v>
      </c>
    </row>
    <row r="18" spans="1:15" x14ac:dyDescent="0.2">
      <c r="A18" s="10">
        <v>16</v>
      </c>
      <c r="B18" s="11">
        <v>79</v>
      </c>
      <c r="C18" s="11">
        <v>78</v>
      </c>
      <c r="D18" s="11">
        <v>6.5</v>
      </c>
      <c r="E18" s="11">
        <v>7.25</v>
      </c>
      <c r="F18" s="11">
        <v>0</v>
      </c>
      <c r="G18" s="12">
        <f>(G$22-G$17)/5*(ROW()-ROW(G$17))+G$17</f>
        <v>4176.2</v>
      </c>
      <c r="H18" s="12">
        <f t="shared" ref="H18:N18" si="2">(H$22-H$17)/5*(ROW()-ROW(H$17))+H$17</f>
        <v>223819.8</v>
      </c>
      <c r="I18" s="12">
        <f t="shared" si="2"/>
        <v>223819.8</v>
      </c>
      <c r="J18" s="12">
        <f t="shared" si="2"/>
        <v>222792.2</v>
      </c>
      <c r="K18" s="12">
        <f t="shared" si="2"/>
        <v>500001</v>
      </c>
      <c r="L18" s="12">
        <f t="shared" si="2"/>
        <v>0</v>
      </c>
      <c r="M18" s="12">
        <f t="shared" si="2"/>
        <v>276181.2</v>
      </c>
      <c r="N18" s="12">
        <f t="shared" si="2"/>
        <v>500001</v>
      </c>
      <c r="O18" s="12">
        <v>1</v>
      </c>
    </row>
    <row r="19" spans="1:15" x14ac:dyDescent="0.2">
      <c r="A19" s="10">
        <v>17</v>
      </c>
      <c r="B19" s="11">
        <v>80</v>
      </c>
      <c r="C19" s="11">
        <v>79</v>
      </c>
      <c r="D19" s="11">
        <v>6.5</v>
      </c>
      <c r="E19" s="11">
        <v>7.25</v>
      </c>
      <c r="F19" s="11">
        <v>0</v>
      </c>
      <c r="G19" s="12">
        <f t="shared" ref="G19:N21" si="3">(G$22-G$17)/5*(ROW()-ROW(G$17))+G$17</f>
        <v>4398.3999999999996</v>
      </c>
      <c r="H19" s="12">
        <f t="shared" si="3"/>
        <v>236236.6</v>
      </c>
      <c r="I19" s="12">
        <f t="shared" si="3"/>
        <v>236236.6</v>
      </c>
      <c r="J19" s="12">
        <f t="shared" si="3"/>
        <v>235156.4</v>
      </c>
      <c r="K19" s="12">
        <f t="shared" si="3"/>
        <v>500001</v>
      </c>
      <c r="L19" s="12">
        <f t="shared" si="3"/>
        <v>0</v>
      </c>
      <c r="M19" s="12">
        <f t="shared" si="3"/>
        <v>263764.40000000002</v>
      </c>
      <c r="N19" s="12">
        <f t="shared" si="3"/>
        <v>500001</v>
      </c>
      <c r="O19" s="12">
        <v>1</v>
      </c>
    </row>
    <row r="20" spans="1:15" x14ac:dyDescent="0.2">
      <c r="A20" s="10">
        <v>18</v>
      </c>
      <c r="B20" s="11">
        <v>81</v>
      </c>
      <c r="C20" s="11">
        <v>80</v>
      </c>
      <c r="D20" s="11">
        <v>6.5</v>
      </c>
      <c r="E20" s="11">
        <v>7.25</v>
      </c>
      <c r="F20" s="11">
        <v>0</v>
      </c>
      <c r="G20" s="12">
        <f t="shared" si="3"/>
        <v>4620.6000000000004</v>
      </c>
      <c r="H20" s="12">
        <f t="shared" si="3"/>
        <v>248653.4</v>
      </c>
      <c r="I20" s="12">
        <f t="shared" si="3"/>
        <v>248653.4</v>
      </c>
      <c r="J20" s="12">
        <f t="shared" si="3"/>
        <v>247520.6</v>
      </c>
      <c r="K20" s="12">
        <f t="shared" si="3"/>
        <v>500001</v>
      </c>
      <c r="L20" s="12">
        <f t="shared" si="3"/>
        <v>0</v>
      </c>
      <c r="M20" s="12">
        <f t="shared" si="3"/>
        <v>251347.6</v>
      </c>
      <c r="N20" s="12">
        <f t="shared" si="3"/>
        <v>500001</v>
      </c>
      <c r="O20" s="12">
        <v>1</v>
      </c>
    </row>
    <row r="21" spans="1:15" x14ac:dyDescent="0.2">
      <c r="A21" s="10">
        <v>19</v>
      </c>
      <c r="B21" s="11">
        <v>82</v>
      </c>
      <c r="C21" s="11">
        <v>81</v>
      </c>
      <c r="D21" s="11">
        <v>6.5</v>
      </c>
      <c r="E21" s="11">
        <v>7.25</v>
      </c>
      <c r="F21" s="11">
        <v>0</v>
      </c>
      <c r="G21" s="12">
        <f t="shared" si="3"/>
        <v>4842.8</v>
      </c>
      <c r="H21" s="12">
        <f t="shared" si="3"/>
        <v>261070.2</v>
      </c>
      <c r="I21" s="12">
        <f t="shared" si="3"/>
        <v>261070.2</v>
      </c>
      <c r="J21" s="12">
        <f t="shared" si="3"/>
        <v>259884.79999999999</v>
      </c>
      <c r="K21" s="12">
        <f t="shared" si="3"/>
        <v>500001</v>
      </c>
      <c r="L21" s="12">
        <f t="shared" si="3"/>
        <v>0</v>
      </c>
      <c r="M21" s="12">
        <f t="shared" si="3"/>
        <v>238930.8</v>
      </c>
      <c r="N21" s="12">
        <f t="shared" si="3"/>
        <v>500001</v>
      </c>
      <c r="O21" s="12">
        <v>1</v>
      </c>
    </row>
    <row r="22" spans="1:15" x14ac:dyDescent="0.2">
      <c r="A22" s="6">
        <v>20</v>
      </c>
      <c r="B22" s="7">
        <v>83</v>
      </c>
      <c r="C22" s="7">
        <v>82</v>
      </c>
      <c r="D22" s="7">
        <v>6.5</v>
      </c>
      <c r="E22" s="7">
        <v>7.25</v>
      </c>
      <c r="F22" s="7">
        <v>0</v>
      </c>
      <c r="G22" s="8">
        <v>5065</v>
      </c>
      <c r="H22" s="8">
        <v>273487</v>
      </c>
      <c r="I22" s="8">
        <v>273487</v>
      </c>
      <c r="J22" s="8">
        <v>272249</v>
      </c>
      <c r="K22" s="8">
        <v>500001</v>
      </c>
      <c r="L22" s="9">
        <v>0</v>
      </c>
      <c r="M22" s="8">
        <v>226514</v>
      </c>
      <c r="N22" s="8">
        <v>500001</v>
      </c>
      <c r="O22" s="8">
        <v>0</v>
      </c>
    </row>
    <row r="23" spans="1:15" x14ac:dyDescent="0.2">
      <c r="A23" s="10">
        <v>21</v>
      </c>
      <c r="B23" s="11">
        <v>84</v>
      </c>
      <c r="C23" s="11">
        <v>83</v>
      </c>
      <c r="D23" s="11">
        <v>6.5</v>
      </c>
      <c r="E23" s="11">
        <v>7.25</v>
      </c>
      <c r="F23" s="11">
        <v>0</v>
      </c>
      <c r="G23" s="12">
        <f>(G$22-G$17)/5*(ROW()-ROW(G$17))+G$17</f>
        <v>5287.2</v>
      </c>
      <c r="H23" s="12">
        <f t="shared" ref="H23:N23" si="4">(H$22-H$17)/5*(ROW()-ROW(H$17))+H$17</f>
        <v>285903.8</v>
      </c>
      <c r="I23" s="12">
        <f t="shared" si="4"/>
        <v>285903.8</v>
      </c>
      <c r="J23" s="12">
        <f t="shared" si="4"/>
        <v>284613.2</v>
      </c>
      <c r="K23" s="12">
        <f t="shared" si="4"/>
        <v>500001</v>
      </c>
      <c r="L23" s="12">
        <f t="shared" si="4"/>
        <v>0</v>
      </c>
      <c r="M23" s="12">
        <f t="shared" si="4"/>
        <v>214097.2</v>
      </c>
      <c r="N23" s="12">
        <f t="shared" si="4"/>
        <v>500001</v>
      </c>
      <c r="O23" s="12">
        <v>1</v>
      </c>
    </row>
    <row r="24" spans="1:15" x14ac:dyDescent="0.2">
      <c r="A24" s="10">
        <v>22</v>
      </c>
      <c r="B24" s="11">
        <v>85</v>
      </c>
      <c r="C24" s="11">
        <v>84</v>
      </c>
      <c r="D24" s="11">
        <v>6.5</v>
      </c>
      <c r="E24" s="11">
        <v>7.25</v>
      </c>
      <c r="F24" s="11">
        <v>0</v>
      </c>
      <c r="G24" s="12">
        <f t="shared" ref="G24:N26" si="5">(G$22-G$17)/5*(ROW()-ROW(G$17))+G$17</f>
        <v>5509.4</v>
      </c>
      <c r="H24" s="12">
        <f t="shared" si="5"/>
        <v>298320.59999999998</v>
      </c>
      <c r="I24" s="12">
        <f t="shared" si="5"/>
        <v>298320.59999999998</v>
      </c>
      <c r="J24" s="12">
        <f t="shared" si="5"/>
        <v>296977.40000000002</v>
      </c>
      <c r="K24" s="12">
        <f t="shared" si="5"/>
        <v>500001</v>
      </c>
      <c r="L24" s="12">
        <f t="shared" si="5"/>
        <v>0</v>
      </c>
      <c r="M24" s="12">
        <f t="shared" si="5"/>
        <v>201680.40000000002</v>
      </c>
      <c r="N24" s="12">
        <f t="shared" si="5"/>
        <v>500001</v>
      </c>
      <c r="O24" s="12">
        <v>1</v>
      </c>
    </row>
    <row r="25" spans="1:15" x14ac:dyDescent="0.2">
      <c r="A25" s="10">
        <v>23</v>
      </c>
      <c r="B25" s="11">
        <v>86</v>
      </c>
      <c r="C25" s="11">
        <v>85</v>
      </c>
      <c r="D25" s="11">
        <v>6.5</v>
      </c>
      <c r="E25" s="11">
        <v>7.25</v>
      </c>
      <c r="F25" s="11">
        <v>0</v>
      </c>
      <c r="G25" s="12">
        <f t="shared" si="5"/>
        <v>5731.6</v>
      </c>
      <c r="H25" s="12">
        <f t="shared" si="5"/>
        <v>310737.40000000002</v>
      </c>
      <c r="I25" s="12">
        <f t="shared" si="5"/>
        <v>310737.40000000002</v>
      </c>
      <c r="J25" s="12">
        <f t="shared" si="5"/>
        <v>309341.59999999998</v>
      </c>
      <c r="K25" s="12">
        <f t="shared" si="5"/>
        <v>500001</v>
      </c>
      <c r="L25" s="12">
        <f t="shared" si="5"/>
        <v>0</v>
      </c>
      <c r="M25" s="12">
        <f t="shared" si="5"/>
        <v>189263.6</v>
      </c>
      <c r="N25" s="12">
        <f t="shared" si="5"/>
        <v>500001</v>
      </c>
      <c r="O25" s="12">
        <v>1</v>
      </c>
    </row>
    <row r="26" spans="1:15" x14ac:dyDescent="0.2">
      <c r="A26" s="10">
        <v>24</v>
      </c>
      <c r="B26" s="11">
        <v>87</v>
      </c>
      <c r="C26" s="11">
        <v>86</v>
      </c>
      <c r="D26" s="11">
        <v>6.5</v>
      </c>
      <c r="E26" s="11">
        <v>7.25</v>
      </c>
      <c r="F26" s="11">
        <v>0</v>
      </c>
      <c r="G26" s="12">
        <f>(G$27-G$22)/5*(ROW()-ROW(G$22))+G$22</f>
        <v>5043.3999999999996</v>
      </c>
      <c r="H26" s="12">
        <f t="shared" ref="H26:N26" si="6">(H$27-H$22)/5*(ROW()-ROW(H$22))+H$22</f>
        <v>340397.4</v>
      </c>
      <c r="I26" s="12">
        <f t="shared" si="6"/>
        <v>340397.4</v>
      </c>
      <c r="J26" s="12">
        <f t="shared" si="6"/>
        <v>339193</v>
      </c>
      <c r="K26" s="12">
        <f t="shared" si="6"/>
        <v>500001</v>
      </c>
      <c r="L26" s="12">
        <f t="shared" si="6"/>
        <v>0</v>
      </c>
      <c r="M26" s="12">
        <f t="shared" si="6"/>
        <v>159603.6</v>
      </c>
      <c r="N26" s="12">
        <f t="shared" si="6"/>
        <v>500001</v>
      </c>
      <c r="O26" s="12">
        <v>1</v>
      </c>
    </row>
    <row r="27" spans="1:15" x14ac:dyDescent="0.2">
      <c r="A27" s="6">
        <v>25</v>
      </c>
      <c r="B27" s="7">
        <v>88</v>
      </c>
      <c r="C27" s="7">
        <v>87</v>
      </c>
      <c r="D27" s="7">
        <v>6.5</v>
      </c>
      <c r="E27" s="7">
        <v>7.25</v>
      </c>
      <c r="F27" s="7">
        <v>0</v>
      </c>
      <c r="G27" s="8">
        <v>5038</v>
      </c>
      <c r="H27" s="8">
        <v>357125</v>
      </c>
      <c r="I27" s="8">
        <v>357125</v>
      </c>
      <c r="J27" s="8">
        <v>355929</v>
      </c>
      <c r="K27" s="8">
        <v>500001</v>
      </c>
      <c r="L27" s="9">
        <v>0</v>
      </c>
      <c r="M27" s="8">
        <v>142876</v>
      </c>
      <c r="N27" s="8">
        <v>500001</v>
      </c>
      <c r="O27" s="8">
        <v>0</v>
      </c>
    </row>
    <row r="28" spans="1:15" x14ac:dyDescent="0.2">
      <c r="A28" s="10">
        <v>26</v>
      </c>
      <c r="B28" s="11">
        <v>89</v>
      </c>
      <c r="C28" s="11">
        <v>88</v>
      </c>
      <c r="D28" s="11">
        <v>6.5</v>
      </c>
      <c r="E28" s="11">
        <v>7.25</v>
      </c>
      <c r="F28" s="11">
        <v>0</v>
      </c>
      <c r="G28" s="12">
        <f>(G$32-G$27)/5*(ROW()-ROW(G$27))+G$27</f>
        <v>4815.2</v>
      </c>
      <c r="H28" s="12">
        <f t="shared" ref="H28:N28" si="7">(H$32-H$27)/5*(ROW()-ROW(H$27))+H$27</f>
        <v>382277.8</v>
      </c>
      <c r="I28" s="12">
        <f t="shared" si="7"/>
        <v>382277.8</v>
      </c>
      <c r="J28" s="12">
        <f t="shared" si="7"/>
        <v>381155.8</v>
      </c>
      <c r="K28" s="12">
        <f t="shared" si="7"/>
        <v>513201.2</v>
      </c>
      <c r="L28" s="12">
        <f t="shared" si="7"/>
        <v>0</v>
      </c>
      <c r="M28" s="12">
        <f t="shared" si="7"/>
        <v>130923.4</v>
      </c>
      <c r="N28" s="12">
        <f t="shared" si="7"/>
        <v>513201.2</v>
      </c>
      <c r="O28" s="12">
        <v>1</v>
      </c>
    </row>
    <row r="29" spans="1:15" x14ac:dyDescent="0.2">
      <c r="A29" s="10">
        <v>27</v>
      </c>
      <c r="B29" s="11">
        <v>90</v>
      </c>
      <c r="C29" s="11">
        <v>89</v>
      </c>
      <c r="D29" s="11">
        <v>6.5</v>
      </c>
      <c r="E29" s="11">
        <v>7.25</v>
      </c>
      <c r="F29" s="11">
        <v>0</v>
      </c>
      <c r="G29" s="12">
        <f t="shared" ref="G29:N33" si="8">(G$22-G$17)/5*(ROW()-ROW(G$17))+G$17</f>
        <v>6620.4</v>
      </c>
      <c r="H29" s="12">
        <f t="shared" si="8"/>
        <v>360404.6</v>
      </c>
      <c r="I29" s="12">
        <f t="shared" si="8"/>
        <v>360404.6</v>
      </c>
      <c r="J29" s="12">
        <f t="shared" si="8"/>
        <v>358798.4</v>
      </c>
      <c r="K29" s="12">
        <f t="shared" si="8"/>
        <v>500001</v>
      </c>
      <c r="L29" s="12">
        <f t="shared" si="8"/>
        <v>0</v>
      </c>
      <c r="M29" s="12">
        <f t="shared" si="8"/>
        <v>139596.40000000002</v>
      </c>
      <c r="N29" s="12">
        <f t="shared" si="8"/>
        <v>500001</v>
      </c>
      <c r="O29" s="12">
        <v>1</v>
      </c>
    </row>
    <row r="30" spans="1:15" x14ac:dyDescent="0.2">
      <c r="A30" s="10">
        <v>28</v>
      </c>
      <c r="B30" s="11">
        <v>91</v>
      </c>
      <c r="C30" s="11">
        <v>90</v>
      </c>
      <c r="D30" s="11">
        <v>6.5</v>
      </c>
      <c r="E30" s="11">
        <v>7.25</v>
      </c>
      <c r="F30" s="11">
        <v>0</v>
      </c>
      <c r="G30" s="12">
        <f t="shared" si="8"/>
        <v>6842.6</v>
      </c>
      <c r="H30" s="12">
        <f t="shared" si="8"/>
        <v>372821.4</v>
      </c>
      <c r="I30" s="12">
        <f t="shared" si="8"/>
        <v>372821.4</v>
      </c>
      <c r="J30" s="12">
        <f t="shared" si="8"/>
        <v>371162.6</v>
      </c>
      <c r="K30" s="12">
        <f t="shared" si="8"/>
        <v>500001</v>
      </c>
      <c r="L30" s="12">
        <f t="shared" si="8"/>
        <v>0</v>
      </c>
      <c r="M30" s="12">
        <f t="shared" si="8"/>
        <v>127179.6</v>
      </c>
      <c r="N30" s="12">
        <f t="shared" si="8"/>
        <v>500001</v>
      </c>
      <c r="O30" s="12">
        <v>1</v>
      </c>
    </row>
    <row r="31" spans="1:15" x14ac:dyDescent="0.2">
      <c r="A31" s="10">
        <v>29</v>
      </c>
      <c r="B31" s="11">
        <v>92</v>
      </c>
      <c r="C31" s="11">
        <v>91</v>
      </c>
      <c r="D31" s="11">
        <v>6.5</v>
      </c>
      <c r="E31" s="11">
        <v>7.25</v>
      </c>
      <c r="F31" s="11">
        <v>0</v>
      </c>
      <c r="G31" s="12">
        <f>(G$27-G$22)/5*(ROW()-ROW(G$22))+G$22</f>
        <v>5016.3999999999996</v>
      </c>
      <c r="H31" s="12">
        <f t="shared" ref="H31:N31" si="9">(H$27-H$22)/5*(ROW()-ROW(H$22))+H$22</f>
        <v>424035.4</v>
      </c>
      <c r="I31" s="12">
        <f t="shared" si="9"/>
        <v>424035.4</v>
      </c>
      <c r="J31" s="12">
        <f t="shared" si="9"/>
        <v>422873</v>
      </c>
      <c r="K31" s="12">
        <f t="shared" si="9"/>
        <v>500001</v>
      </c>
      <c r="L31" s="12">
        <f t="shared" si="9"/>
        <v>0</v>
      </c>
      <c r="M31" s="12">
        <f t="shared" si="9"/>
        <v>75965.600000000006</v>
      </c>
      <c r="N31" s="12">
        <f t="shared" si="9"/>
        <v>500001</v>
      </c>
      <c r="O31" s="12">
        <v>1</v>
      </c>
    </row>
    <row r="32" spans="1:15" x14ac:dyDescent="0.2">
      <c r="A32" s="6">
        <v>30</v>
      </c>
      <c r="B32" s="7">
        <v>93</v>
      </c>
      <c r="C32" s="7">
        <v>92</v>
      </c>
      <c r="D32" s="7">
        <v>6.5</v>
      </c>
      <c r="E32" s="7">
        <v>7.25</v>
      </c>
      <c r="F32" s="7">
        <v>0</v>
      </c>
      <c r="G32" s="8">
        <v>3924</v>
      </c>
      <c r="H32" s="8">
        <v>482889</v>
      </c>
      <c r="I32" s="8">
        <v>482889</v>
      </c>
      <c r="J32" s="8">
        <v>482063</v>
      </c>
      <c r="K32" s="8">
        <v>566002</v>
      </c>
      <c r="L32" s="9">
        <v>0</v>
      </c>
      <c r="M32" s="8">
        <v>83113</v>
      </c>
      <c r="N32" s="8">
        <v>566002</v>
      </c>
      <c r="O32" s="8">
        <v>0</v>
      </c>
    </row>
    <row r="33" spans="1:15" x14ac:dyDescent="0.2">
      <c r="A33" s="10">
        <v>31</v>
      </c>
      <c r="B33" s="11">
        <v>94</v>
      </c>
      <c r="C33" s="11">
        <v>93</v>
      </c>
      <c r="D33" s="11">
        <v>6.5</v>
      </c>
      <c r="E33" s="11">
        <v>7.25</v>
      </c>
      <c r="F33" s="11">
        <v>0</v>
      </c>
      <c r="G33" s="12">
        <f>(G$37-G$32)/5*(ROW()-ROW(G$32))+G$32</f>
        <v>3402.4</v>
      </c>
      <c r="H33" s="12">
        <f t="shared" ref="H33:N33" si="10">(H$37-H$32)/5*(ROW()-ROW(H$32))+H$32</f>
        <v>519951.8</v>
      </c>
      <c r="I33" s="12">
        <f t="shared" si="10"/>
        <v>519951.8</v>
      </c>
      <c r="J33" s="12">
        <f t="shared" si="10"/>
        <v>519280</v>
      </c>
      <c r="K33" s="12">
        <f t="shared" si="10"/>
        <v>590734.80000000005</v>
      </c>
      <c r="L33" s="12">
        <f t="shared" si="10"/>
        <v>0</v>
      </c>
      <c r="M33" s="12">
        <f t="shared" si="10"/>
        <v>70783</v>
      </c>
      <c r="N33" s="12">
        <f t="shared" si="10"/>
        <v>590734.80000000005</v>
      </c>
      <c r="O33" s="12">
        <v>1</v>
      </c>
    </row>
    <row r="34" spans="1:15" x14ac:dyDescent="0.2">
      <c r="A34" s="10">
        <v>32</v>
      </c>
      <c r="B34" s="11">
        <v>95</v>
      </c>
      <c r="C34" s="11">
        <v>94</v>
      </c>
      <c r="D34" s="11">
        <v>6.5</v>
      </c>
      <c r="E34" s="11">
        <v>7.25</v>
      </c>
      <c r="F34" s="11">
        <v>0</v>
      </c>
      <c r="G34" s="12">
        <f t="shared" ref="G34:N36" si="11">(G$37-G$32)/5*(ROW()-ROW(G$32))+G$32</f>
        <v>2880.8</v>
      </c>
      <c r="H34" s="12">
        <f t="shared" si="11"/>
        <v>557014.6</v>
      </c>
      <c r="I34" s="12">
        <f t="shared" si="11"/>
        <v>557014.6</v>
      </c>
      <c r="J34" s="12">
        <f t="shared" si="11"/>
        <v>556497</v>
      </c>
      <c r="K34" s="12">
        <f t="shared" si="11"/>
        <v>615467.6</v>
      </c>
      <c r="L34" s="12">
        <f t="shared" si="11"/>
        <v>0</v>
      </c>
      <c r="M34" s="12">
        <f t="shared" si="11"/>
        <v>58453</v>
      </c>
      <c r="N34" s="12">
        <f t="shared" si="11"/>
        <v>615467.6</v>
      </c>
      <c r="O34" s="12">
        <v>1</v>
      </c>
    </row>
    <row r="35" spans="1:15" x14ac:dyDescent="0.2">
      <c r="A35" s="10">
        <v>33</v>
      </c>
      <c r="B35" s="11">
        <v>96</v>
      </c>
      <c r="C35" s="11">
        <v>95</v>
      </c>
      <c r="D35" s="11">
        <v>6.5</v>
      </c>
      <c r="E35" s="11">
        <v>7.25</v>
      </c>
      <c r="F35" s="11">
        <v>0</v>
      </c>
      <c r="G35" s="12">
        <f t="shared" si="11"/>
        <v>2359.1999999999998</v>
      </c>
      <c r="H35" s="12">
        <f t="shared" si="11"/>
        <v>594077.4</v>
      </c>
      <c r="I35" s="12">
        <f t="shared" si="11"/>
        <v>594077.4</v>
      </c>
      <c r="J35" s="12">
        <f t="shared" si="11"/>
        <v>593714</v>
      </c>
      <c r="K35" s="12">
        <f t="shared" si="11"/>
        <v>640200.4</v>
      </c>
      <c r="L35" s="12">
        <f t="shared" si="11"/>
        <v>0</v>
      </c>
      <c r="M35" s="12">
        <f t="shared" si="11"/>
        <v>46123</v>
      </c>
      <c r="N35" s="12">
        <f t="shared" si="11"/>
        <v>640200.4</v>
      </c>
      <c r="O35" s="12">
        <v>1</v>
      </c>
    </row>
    <row r="36" spans="1:15" x14ac:dyDescent="0.2">
      <c r="A36" s="10">
        <v>34</v>
      </c>
      <c r="B36" s="11">
        <v>97</v>
      </c>
      <c r="C36" s="11">
        <v>96</v>
      </c>
      <c r="D36" s="11">
        <v>6.5</v>
      </c>
      <c r="E36" s="11">
        <v>7.25</v>
      </c>
      <c r="F36" s="11">
        <v>0</v>
      </c>
      <c r="G36" s="12">
        <f t="shared" si="11"/>
        <v>1837.6</v>
      </c>
      <c r="H36" s="12">
        <f t="shared" si="11"/>
        <v>631140.19999999995</v>
      </c>
      <c r="I36" s="12">
        <f t="shared" si="11"/>
        <v>631140.19999999995</v>
      </c>
      <c r="J36" s="12">
        <f t="shared" si="11"/>
        <v>630931</v>
      </c>
      <c r="K36" s="12">
        <f t="shared" si="11"/>
        <v>664933.19999999995</v>
      </c>
      <c r="L36" s="12">
        <f t="shared" si="11"/>
        <v>0</v>
      </c>
      <c r="M36" s="12">
        <f t="shared" si="11"/>
        <v>33793</v>
      </c>
      <c r="N36" s="12">
        <f t="shared" si="11"/>
        <v>664933.19999999995</v>
      </c>
      <c r="O36" s="12">
        <v>1</v>
      </c>
    </row>
    <row r="37" spans="1:15" x14ac:dyDescent="0.2">
      <c r="A37" s="6">
        <v>35</v>
      </c>
      <c r="B37" s="7">
        <v>98</v>
      </c>
      <c r="C37" s="7">
        <v>97</v>
      </c>
      <c r="D37" s="7">
        <v>6.5</v>
      </c>
      <c r="E37" s="7">
        <v>7.25</v>
      </c>
      <c r="F37" s="7">
        <v>0</v>
      </c>
      <c r="G37" s="8">
        <v>1316</v>
      </c>
      <c r="H37" s="8">
        <v>668203</v>
      </c>
      <c r="I37" s="8">
        <v>668203</v>
      </c>
      <c r="J37" s="8">
        <v>668148</v>
      </c>
      <c r="K37" s="8">
        <v>689666</v>
      </c>
      <c r="L37" s="9">
        <v>0</v>
      </c>
      <c r="M37" s="8">
        <v>21463</v>
      </c>
      <c r="N37" s="8">
        <v>689666</v>
      </c>
      <c r="O37" s="8">
        <v>0</v>
      </c>
    </row>
    <row r="38" spans="1:15" x14ac:dyDescent="0.2">
      <c r="A38" s="10">
        <v>36</v>
      </c>
      <c r="B38" s="11">
        <v>99</v>
      </c>
      <c r="C38" s="11">
        <v>98</v>
      </c>
      <c r="D38" s="11">
        <v>6.5</v>
      </c>
      <c r="E38" s="11">
        <v>7.25</v>
      </c>
      <c r="F38" s="11">
        <v>0</v>
      </c>
      <c r="G38" s="12">
        <f>(G$42-G$37)/5*(ROW()-ROW(G$37))+G$37</f>
        <v>1052.8</v>
      </c>
      <c r="H38" s="12">
        <f t="shared" ref="H38:N38" si="12">(H$42-H$37)/5*(ROW()-ROW(H$37))+H$37</f>
        <v>724299</v>
      </c>
      <c r="I38" s="12">
        <f t="shared" si="12"/>
        <v>724299</v>
      </c>
      <c r="J38" s="12">
        <f t="shared" si="12"/>
        <v>724255</v>
      </c>
      <c r="K38" s="12">
        <f t="shared" si="12"/>
        <v>741469.4</v>
      </c>
      <c r="L38" s="12">
        <f t="shared" si="12"/>
        <v>0</v>
      </c>
      <c r="M38" s="12">
        <f t="shared" si="12"/>
        <v>17170.400000000001</v>
      </c>
      <c r="N38" s="12">
        <f t="shared" si="12"/>
        <v>741469.4</v>
      </c>
      <c r="O38" s="12">
        <v>1</v>
      </c>
    </row>
    <row r="39" spans="1:15" x14ac:dyDescent="0.2">
      <c r="A39" s="10">
        <v>37</v>
      </c>
      <c r="B39" s="11">
        <v>100</v>
      </c>
      <c r="C39" s="11">
        <v>99</v>
      </c>
      <c r="D39" s="11">
        <v>6.5</v>
      </c>
      <c r="E39" s="11">
        <v>7.25</v>
      </c>
      <c r="F39" s="11">
        <v>0</v>
      </c>
      <c r="G39" s="12">
        <f t="shared" ref="G39:N41" si="13">(G$42-G$37)/5*(ROW()-ROW(G$37))+G$37</f>
        <v>789.6</v>
      </c>
      <c r="H39" s="12">
        <f t="shared" si="13"/>
        <v>780395</v>
      </c>
      <c r="I39" s="12">
        <f t="shared" si="13"/>
        <v>780395</v>
      </c>
      <c r="J39" s="12">
        <f t="shared" si="13"/>
        <v>780362</v>
      </c>
      <c r="K39" s="12">
        <f t="shared" si="13"/>
        <v>793272.8</v>
      </c>
      <c r="L39" s="12">
        <f t="shared" si="13"/>
        <v>0</v>
      </c>
      <c r="M39" s="12">
        <f t="shared" si="13"/>
        <v>12877.8</v>
      </c>
      <c r="N39" s="12">
        <f t="shared" si="13"/>
        <v>793272.8</v>
      </c>
      <c r="O39" s="12">
        <v>1</v>
      </c>
    </row>
    <row r="40" spans="1:15" x14ac:dyDescent="0.2">
      <c r="A40" s="10">
        <v>38</v>
      </c>
      <c r="B40" s="11">
        <v>101</v>
      </c>
      <c r="C40" s="11">
        <v>100</v>
      </c>
      <c r="D40" s="11">
        <v>6.5</v>
      </c>
      <c r="E40" s="11">
        <v>7.25</v>
      </c>
      <c r="F40" s="11">
        <v>0</v>
      </c>
      <c r="G40" s="12">
        <f t="shared" si="13"/>
        <v>526.40000000000009</v>
      </c>
      <c r="H40" s="12">
        <f t="shared" si="13"/>
        <v>836491</v>
      </c>
      <c r="I40" s="12">
        <f t="shared" si="13"/>
        <v>836491</v>
      </c>
      <c r="J40" s="12">
        <f t="shared" si="13"/>
        <v>836469</v>
      </c>
      <c r="K40" s="12">
        <f t="shared" si="13"/>
        <v>845076.2</v>
      </c>
      <c r="L40" s="12">
        <f t="shared" si="13"/>
        <v>0</v>
      </c>
      <c r="M40" s="12">
        <f t="shared" si="13"/>
        <v>8585.1999999999989</v>
      </c>
      <c r="N40" s="12">
        <f t="shared" si="13"/>
        <v>845076.2</v>
      </c>
      <c r="O40" s="12">
        <v>1</v>
      </c>
    </row>
    <row r="41" spans="1:15" x14ac:dyDescent="0.2">
      <c r="A41" s="10">
        <v>39</v>
      </c>
      <c r="B41" s="11">
        <v>102</v>
      </c>
      <c r="C41" s="11">
        <v>101</v>
      </c>
      <c r="D41" s="11">
        <v>6.5</v>
      </c>
      <c r="E41" s="11">
        <v>7.25</v>
      </c>
      <c r="F41" s="11">
        <v>0</v>
      </c>
      <c r="G41" s="12">
        <f t="shared" si="13"/>
        <v>263.20000000000005</v>
      </c>
      <c r="H41" s="12">
        <f t="shared" si="13"/>
        <v>892587</v>
      </c>
      <c r="I41" s="12">
        <f t="shared" si="13"/>
        <v>892587</v>
      </c>
      <c r="J41" s="12">
        <f t="shared" si="13"/>
        <v>892576</v>
      </c>
      <c r="K41" s="12">
        <f t="shared" si="13"/>
        <v>896879.6</v>
      </c>
      <c r="L41" s="12">
        <f t="shared" si="13"/>
        <v>0</v>
      </c>
      <c r="M41" s="12">
        <f t="shared" si="13"/>
        <v>4292.5999999999985</v>
      </c>
      <c r="N41" s="12">
        <f t="shared" si="13"/>
        <v>896879.6</v>
      </c>
      <c r="O41" s="12">
        <v>1</v>
      </c>
    </row>
    <row r="42" spans="1:15" x14ac:dyDescent="0.2">
      <c r="A42" s="6">
        <v>40</v>
      </c>
      <c r="B42" s="7">
        <v>103</v>
      </c>
      <c r="C42" s="7">
        <v>102</v>
      </c>
      <c r="D42" s="7">
        <v>6.5</v>
      </c>
      <c r="E42" s="7">
        <v>7.25</v>
      </c>
      <c r="F42" s="7">
        <v>0</v>
      </c>
      <c r="G42" s="7">
        <v>0</v>
      </c>
      <c r="H42" s="8">
        <v>948683</v>
      </c>
      <c r="I42" s="8">
        <v>948683</v>
      </c>
      <c r="J42" s="8">
        <v>948683</v>
      </c>
      <c r="K42" s="8">
        <v>948683</v>
      </c>
      <c r="L42" s="9">
        <v>0</v>
      </c>
      <c r="M42" s="7">
        <v>0</v>
      </c>
      <c r="N42" s="8">
        <v>948683</v>
      </c>
      <c r="O42" s="8">
        <v>0</v>
      </c>
    </row>
    <row r="43" spans="1:15" x14ac:dyDescent="0.2">
      <c r="A43" s="10">
        <v>41</v>
      </c>
      <c r="B43" s="11">
        <v>104</v>
      </c>
      <c r="C43" s="11">
        <v>103</v>
      </c>
      <c r="D43" s="11">
        <v>6.5</v>
      </c>
      <c r="E43" s="11">
        <v>7.25</v>
      </c>
      <c r="F43" s="11">
        <v>0</v>
      </c>
      <c r="G43" s="12">
        <f>(G$47-G$42)/5*(ROW()-ROW(G$42))+G$42</f>
        <v>0</v>
      </c>
      <c r="H43" s="12">
        <f t="shared" ref="H43:N43" si="14">(H$47-H$42)/5*(ROW()-ROW(H$42))+H$42</f>
        <v>1028457</v>
      </c>
      <c r="I43" s="12">
        <f t="shared" si="14"/>
        <v>1028457</v>
      </c>
      <c r="J43" s="12">
        <f t="shared" si="14"/>
        <v>1028457</v>
      </c>
      <c r="K43" s="12">
        <f t="shared" si="14"/>
        <v>1028457</v>
      </c>
      <c r="L43" s="12">
        <f t="shared" si="14"/>
        <v>0</v>
      </c>
      <c r="M43" s="12">
        <f t="shared" si="14"/>
        <v>0</v>
      </c>
      <c r="N43" s="12">
        <f t="shared" si="14"/>
        <v>1028457</v>
      </c>
      <c r="O43" s="12">
        <v>1</v>
      </c>
    </row>
    <row r="44" spans="1:15" x14ac:dyDescent="0.2">
      <c r="A44" s="10">
        <v>42</v>
      </c>
      <c r="B44" s="11">
        <v>105</v>
      </c>
      <c r="C44" s="11">
        <v>104</v>
      </c>
      <c r="D44" s="11">
        <v>6.5</v>
      </c>
      <c r="E44" s="11">
        <v>7.25</v>
      </c>
      <c r="F44" s="11">
        <v>0</v>
      </c>
      <c r="G44" s="12">
        <f t="shared" ref="G44:N46" si="15">(G$47-G$42)/5*(ROW()-ROW(G$42))+G$42</f>
        <v>0</v>
      </c>
      <c r="H44" s="12">
        <f t="shared" si="15"/>
        <v>1108231</v>
      </c>
      <c r="I44" s="12">
        <f t="shared" si="15"/>
        <v>1108231</v>
      </c>
      <c r="J44" s="12">
        <f t="shared" si="15"/>
        <v>1108231</v>
      </c>
      <c r="K44" s="12">
        <f t="shared" si="15"/>
        <v>1108231</v>
      </c>
      <c r="L44" s="12">
        <f t="shared" si="15"/>
        <v>0</v>
      </c>
      <c r="M44" s="12">
        <f t="shared" si="15"/>
        <v>0</v>
      </c>
      <c r="N44" s="12">
        <f t="shared" si="15"/>
        <v>1108231</v>
      </c>
      <c r="O44" s="12">
        <v>1</v>
      </c>
    </row>
    <row r="45" spans="1:15" x14ac:dyDescent="0.2">
      <c r="A45" s="10">
        <v>43</v>
      </c>
      <c r="B45" s="11">
        <v>106</v>
      </c>
      <c r="C45" s="11">
        <v>105</v>
      </c>
      <c r="D45" s="11">
        <v>6.5</v>
      </c>
      <c r="E45" s="11">
        <v>7.25</v>
      </c>
      <c r="F45" s="11">
        <v>0</v>
      </c>
      <c r="G45" s="12">
        <f t="shared" si="15"/>
        <v>0</v>
      </c>
      <c r="H45" s="12">
        <f t="shared" si="15"/>
        <v>1188005</v>
      </c>
      <c r="I45" s="12">
        <f t="shared" si="15"/>
        <v>1188005</v>
      </c>
      <c r="J45" s="12">
        <f t="shared" si="15"/>
        <v>1188005</v>
      </c>
      <c r="K45" s="12">
        <f t="shared" si="15"/>
        <v>1188005</v>
      </c>
      <c r="L45" s="12">
        <f t="shared" si="15"/>
        <v>0</v>
      </c>
      <c r="M45" s="12">
        <f t="shared" si="15"/>
        <v>0</v>
      </c>
      <c r="N45" s="12">
        <f t="shared" si="15"/>
        <v>1188005</v>
      </c>
      <c r="O45" s="12">
        <v>1</v>
      </c>
    </row>
    <row r="46" spans="1:15" x14ac:dyDescent="0.2">
      <c r="A46" s="10">
        <v>44</v>
      </c>
      <c r="B46" s="11">
        <v>107</v>
      </c>
      <c r="C46" s="11">
        <v>106</v>
      </c>
      <c r="D46" s="11">
        <v>6.5</v>
      </c>
      <c r="E46" s="11">
        <v>7.25</v>
      </c>
      <c r="F46" s="11">
        <v>0</v>
      </c>
      <c r="G46" s="12">
        <f t="shared" si="15"/>
        <v>0</v>
      </c>
      <c r="H46" s="12">
        <f t="shared" si="15"/>
        <v>1267779</v>
      </c>
      <c r="I46" s="12">
        <f t="shared" si="15"/>
        <v>1267779</v>
      </c>
      <c r="J46" s="12">
        <f t="shared" si="15"/>
        <v>1267779</v>
      </c>
      <c r="K46" s="12">
        <f t="shared" si="15"/>
        <v>1267779</v>
      </c>
      <c r="L46" s="12">
        <f t="shared" si="15"/>
        <v>0</v>
      </c>
      <c r="M46" s="12">
        <f t="shared" si="15"/>
        <v>0</v>
      </c>
      <c r="N46" s="12">
        <f t="shared" si="15"/>
        <v>1267779</v>
      </c>
      <c r="O46" s="12">
        <v>1</v>
      </c>
    </row>
    <row r="47" spans="1:15" x14ac:dyDescent="0.2">
      <c r="A47" s="6">
        <v>45</v>
      </c>
      <c r="B47" s="7">
        <v>108</v>
      </c>
      <c r="C47" s="7">
        <v>107</v>
      </c>
      <c r="D47" s="7">
        <v>6.5</v>
      </c>
      <c r="E47" s="7">
        <v>7.25</v>
      </c>
      <c r="F47" s="7">
        <v>0</v>
      </c>
      <c r="G47" s="7">
        <v>0</v>
      </c>
      <c r="H47" s="8">
        <v>1347553</v>
      </c>
      <c r="I47" s="8">
        <v>1347553</v>
      </c>
      <c r="J47" s="8">
        <v>1347553</v>
      </c>
      <c r="K47" s="8">
        <v>1347553</v>
      </c>
      <c r="L47" s="9">
        <v>0</v>
      </c>
      <c r="M47" s="7">
        <v>0</v>
      </c>
      <c r="N47" s="8">
        <v>1347553</v>
      </c>
      <c r="O47" s="8">
        <v>0</v>
      </c>
    </row>
    <row r="48" spans="1:15" x14ac:dyDescent="0.2">
      <c r="A48" s="6">
        <v>46</v>
      </c>
      <c r="B48" s="7">
        <v>109</v>
      </c>
      <c r="C48" s="7">
        <v>108</v>
      </c>
      <c r="D48" s="7">
        <v>6.5</v>
      </c>
      <c r="E48" s="7">
        <v>7.25</v>
      </c>
      <c r="F48" s="7">
        <v>0</v>
      </c>
      <c r="G48" s="7">
        <v>0</v>
      </c>
      <c r="H48" s="8">
        <v>1445542</v>
      </c>
      <c r="I48" s="8">
        <v>1445542</v>
      </c>
      <c r="J48" s="8">
        <v>1445542</v>
      </c>
      <c r="K48" s="8">
        <v>1445542</v>
      </c>
      <c r="L48" s="9">
        <v>0</v>
      </c>
      <c r="M48" s="7">
        <v>0</v>
      </c>
      <c r="N48" s="8">
        <v>1445542</v>
      </c>
      <c r="O48" s="8">
        <v>0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2CC7-B935-9B46-A00A-E24CA95E2058}">
  <dimension ref="A1:AG167"/>
  <sheetViews>
    <sheetView tabSelected="1" topLeftCell="L111" zoomScale="109" zoomScaleNormal="109" workbookViewId="0">
      <selection activeCell="AD118" sqref="AD118"/>
    </sheetView>
  </sheetViews>
  <sheetFormatPr baseColWidth="10" defaultRowHeight="16" x14ac:dyDescent="0.2"/>
  <cols>
    <col min="18" max="18" width="8.33203125" bestFit="1" customWidth="1"/>
    <col min="31" max="31" width="14.33203125" customWidth="1"/>
    <col min="32" max="32" width="12.83203125" customWidth="1"/>
  </cols>
  <sheetData>
    <row r="1" spans="1:32" ht="8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16</v>
      </c>
      <c r="P1" s="2" t="s">
        <v>17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26</v>
      </c>
      <c r="Y1" s="2" t="s">
        <v>27</v>
      </c>
    </row>
    <row r="2" spans="1:32" x14ac:dyDescent="0.2">
      <c r="A2" s="2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R2" s="2"/>
      <c r="S2" s="2">
        <v>1940</v>
      </c>
      <c r="T2" s="2"/>
      <c r="U2" s="14">
        <v>0</v>
      </c>
      <c r="Z2">
        <v>0</v>
      </c>
      <c r="AA2">
        <v>1926</v>
      </c>
      <c r="AB2">
        <v>5.81</v>
      </c>
      <c r="AF2">
        <f>U54</f>
        <v>10000</v>
      </c>
    </row>
    <row r="3" spans="1:32" x14ac:dyDescent="0.2">
      <c r="A3">
        <v>1</v>
      </c>
      <c r="B3">
        <v>64</v>
      </c>
      <c r="C3">
        <v>63</v>
      </c>
      <c r="D3">
        <v>6.5</v>
      </c>
      <c r="E3">
        <v>6.5</v>
      </c>
      <c r="F3">
        <v>32004</v>
      </c>
      <c r="G3" s="13">
        <v>1866</v>
      </c>
      <c r="H3" s="13">
        <v>30526</v>
      </c>
      <c r="I3" s="13">
        <v>21516</v>
      </c>
      <c r="J3" s="13">
        <v>0</v>
      </c>
      <c r="K3" s="13">
        <v>500001</v>
      </c>
      <c r="L3" s="13">
        <v>0</v>
      </c>
      <c r="M3" s="13">
        <v>469475</v>
      </c>
      <c r="N3" s="13">
        <v>500001</v>
      </c>
      <c r="O3">
        <v>0</v>
      </c>
      <c r="P3" s="5">
        <f>G3/M3*1000</f>
        <v>3.974652537408808</v>
      </c>
      <c r="Q3">
        <f>B3</f>
        <v>64</v>
      </c>
      <c r="R3">
        <v>32000</v>
      </c>
      <c r="S3" cm="1">
        <f t="array" ref="S3">INDEX(AB$2:AB$160,(ROW()-2)+S$2-1926)</f>
        <v>-4.8899999999999997</v>
      </c>
      <c r="T3">
        <f>R3*(1-Sales_Tax/100)</f>
        <v>31360</v>
      </c>
      <c r="U3" s="13">
        <f>(U2+T3-V3-FeePerYear)*(1+S3/100)</f>
        <v>27888.794985835244</v>
      </c>
      <c r="V3" s="13">
        <f>IF((FaceValue-U2)/1000*P3&gt;0, (FaceValue-U2)/1000*P3, 0)</f>
        <v>1987.3262687044039</v>
      </c>
      <c r="W3" s="13">
        <f>U3-H3</f>
        <v>-2637.205014164756</v>
      </c>
      <c r="Y3" s="13">
        <f>(R3+Z2)*(S3/100)*0.7</f>
        <v>-1095.3599999999999</v>
      </c>
      <c r="Z3" s="13">
        <f>R3+Z2+Y3</f>
        <v>30904.639999999999</v>
      </c>
      <c r="AA3">
        <v>1927</v>
      </c>
      <c r="AB3">
        <v>18.745000000000001</v>
      </c>
      <c r="AE3">
        <v>1926</v>
      </c>
      <c r="AF3">
        <f>U54</f>
        <v>10000</v>
      </c>
    </row>
    <row r="4" spans="1:32" x14ac:dyDescent="0.2">
      <c r="A4">
        <v>2</v>
      </c>
      <c r="B4">
        <v>65</v>
      </c>
      <c r="C4">
        <v>64</v>
      </c>
      <c r="D4">
        <v>6.5</v>
      </c>
      <c r="E4">
        <v>7.25</v>
      </c>
      <c r="F4">
        <v>32004</v>
      </c>
      <c r="G4" s="13">
        <v>1936</v>
      </c>
      <c r="H4" s="13">
        <v>63074</v>
      </c>
      <c r="I4" s="13">
        <v>45054</v>
      </c>
      <c r="J4" s="13">
        <v>0</v>
      </c>
      <c r="K4" s="13">
        <v>500001</v>
      </c>
      <c r="L4" s="13">
        <v>0</v>
      </c>
      <c r="M4" s="13">
        <v>436927</v>
      </c>
      <c r="N4" s="13">
        <v>500001</v>
      </c>
      <c r="O4">
        <v>0</v>
      </c>
      <c r="P4" s="5">
        <f t="shared" ref="P4:P41" si="0">G4/M4*1000</f>
        <v>4.4309461305893203</v>
      </c>
      <c r="Q4">
        <f t="shared" ref="Q4:Q48" si="1">B4</f>
        <v>65</v>
      </c>
      <c r="R4">
        <v>32000</v>
      </c>
      <c r="S4" cm="1">
        <f t="array" ref="S4">INDEX(AB$2:AB$160,(ROW()-2)+S$2-1926)</f>
        <v>-5.7949999999999999</v>
      </c>
      <c r="T4">
        <f>R4*(1-Sales_Tax/100)</f>
        <v>31360</v>
      </c>
      <c r="U4" s="13">
        <f>(U3+T4-V4-FeePerYear)*(1+S4/100)</f>
        <v>53797.551064764659</v>
      </c>
      <c r="V4" s="13">
        <f>IF((FaceValue-U3)/1000*P4&gt;0, (FaceValue-U3)/1000*P4, 0)</f>
        <v>2091.8993170653744</v>
      </c>
      <c r="W4" s="13">
        <f t="shared" ref="W4:W48" si="2">U4-H4</f>
        <v>-9276.4489352353412</v>
      </c>
      <c r="Y4" s="13">
        <f t="shared" ref="Y4:Y48" si="3">(R4+Z3)*(S4/100)*0.7</f>
        <v>-2551.7267215999996</v>
      </c>
      <c r="Z4" s="13">
        <f t="shared" ref="Z4:Z48" si="4">R4+Z3+Y4</f>
        <v>60352.913278400003</v>
      </c>
      <c r="AA4">
        <v>1928</v>
      </c>
      <c r="AB4">
        <v>21.805</v>
      </c>
      <c r="AE4">
        <v>1927</v>
      </c>
      <c r="AF4">
        <f t="dataTable" ref="AF4:AF101" dt2D="0" dtr="0" r1="S2"/>
        <v>91</v>
      </c>
    </row>
    <row r="5" spans="1:32" x14ac:dyDescent="0.2">
      <c r="A5">
        <v>3</v>
      </c>
      <c r="B5">
        <v>66</v>
      </c>
      <c r="C5">
        <v>65</v>
      </c>
      <c r="D5">
        <v>6.5</v>
      </c>
      <c r="E5">
        <v>7.25</v>
      </c>
      <c r="F5">
        <v>32004</v>
      </c>
      <c r="G5" s="13">
        <v>1953</v>
      </c>
      <c r="H5" s="13">
        <v>97971</v>
      </c>
      <c r="I5" s="13">
        <v>70941</v>
      </c>
      <c r="J5" s="13">
        <v>0</v>
      </c>
      <c r="K5" s="13">
        <v>500001</v>
      </c>
      <c r="L5" s="13">
        <v>0</v>
      </c>
      <c r="M5" s="13">
        <v>402030</v>
      </c>
      <c r="N5" s="13">
        <v>500001</v>
      </c>
      <c r="O5">
        <v>0</v>
      </c>
      <c r="P5" s="5">
        <f t="shared" si="0"/>
        <v>4.8578464293709427</v>
      </c>
      <c r="Q5">
        <f t="shared" si="1"/>
        <v>66</v>
      </c>
      <c r="R5">
        <v>32000</v>
      </c>
      <c r="S5" cm="1">
        <f t="array" ref="S5">INDEX(AB$2:AB$160,(ROW()-2)+S$2-1926)</f>
        <v>10.17</v>
      </c>
      <c r="T5">
        <f>R5*(1-Sales_Tax/100)</f>
        <v>31360</v>
      </c>
      <c r="U5" s="13">
        <f>(U4+T5-V5-FeePerYear)*(1+S5/100)</f>
        <v>91374.962846326292</v>
      </c>
      <c r="V5" s="13">
        <f>IF((FaceValue-U4)/1000*P5&gt;0, (FaceValue-U4)/1000*P5, 0)</f>
        <v>2167.5829733366036</v>
      </c>
      <c r="W5" s="13">
        <f t="shared" si="2"/>
        <v>-6596.0371536737075</v>
      </c>
      <c r="Y5" s="13">
        <f t="shared" si="3"/>
        <v>6574.6038962892953</v>
      </c>
      <c r="Z5" s="13">
        <f t="shared" si="4"/>
        <v>98927.517174689288</v>
      </c>
      <c r="AA5">
        <v>1929</v>
      </c>
      <c r="AB5">
        <v>-4.21</v>
      </c>
      <c r="AE5">
        <v>1928</v>
      </c>
      <c r="AF5">
        <v>90</v>
      </c>
    </row>
    <row r="6" spans="1:32" x14ac:dyDescent="0.2">
      <c r="A6">
        <v>4</v>
      </c>
      <c r="B6">
        <v>67</v>
      </c>
      <c r="C6">
        <v>66</v>
      </c>
      <c r="D6">
        <v>6.5</v>
      </c>
      <c r="E6">
        <v>7.25</v>
      </c>
      <c r="F6">
        <v>6000</v>
      </c>
      <c r="G6" s="13">
        <v>2014</v>
      </c>
      <c r="H6" s="13">
        <v>108971</v>
      </c>
      <c r="I6" s="13">
        <v>72931</v>
      </c>
      <c r="J6" s="13">
        <v>0</v>
      </c>
      <c r="K6" s="13">
        <v>500001</v>
      </c>
      <c r="L6" s="13">
        <v>0</v>
      </c>
      <c r="M6" s="13">
        <v>391030</v>
      </c>
      <c r="N6" s="13">
        <v>500001</v>
      </c>
      <c r="O6">
        <v>0</v>
      </c>
      <c r="P6" s="5">
        <f t="shared" si="0"/>
        <v>5.1504999616397713</v>
      </c>
      <c r="Q6">
        <f t="shared" si="1"/>
        <v>67</v>
      </c>
      <c r="R6">
        <v>6000</v>
      </c>
      <c r="S6" cm="1">
        <f t="array" ref="S6">INDEX(AB$2:AB$160,(ROW()-2)+S$2-1926)</f>
        <v>12.950000000000001</v>
      </c>
      <c r="T6">
        <f>R6*(1-Sales_Tax/100)</f>
        <v>5880</v>
      </c>
      <c r="U6" s="13">
        <f>(U5+T6-V6-FeePerYear)*(1+S6/100)</f>
        <v>107415.83358739554</v>
      </c>
      <c r="V6" s="13">
        <f>IF((FaceValue-U5)/1000*P6&gt;0, (FaceValue-U5)/1000*P6, 0)</f>
        <v>2104.6232381850464</v>
      </c>
      <c r="W6" s="13">
        <f t="shared" si="2"/>
        <v>-1555.1664126044634</v>
      </c>
      <c r="Y6" s="13">
        <f t="shared" si="3"/>
        <v>9511.6794318855827</v>
      </c>
      <c r="Z6" s="13">
        <f t="shared" si="4"/>
        <v>114439.19660657487</v>
      </c>
      <c r="AA6">
        <v>1930</v>
      </c>
      <c r="AB6">
        <v>-12.45</v>
      </c>
      <c r="AE6">
        <v>1929</v>
      </c>
      <c r="AF6">
        <v>92</v>
      </c>
    </row>
    <row r="7" spans="1:32" x14ac:dyDescent="0.2">
      <c r="A7">
        <v>5</v>
      </c>
      <c r="B7">
        <v>68</v>
      </c>
      <c r="C7">
        <v>67</v>
      </c>
      <c r="D7">
        <v>6.5</v>
      </c>
      <c r="E7">
        <v>7.25</v>
      </c>
      <c r="F7">
        <v>6000</v>
      </c>
      <c r="G7" s="13">
        <v>2128</v>
      </c>
      <c r="H7" s="13">
        <v>120762</v>
      </c>
      <c r="I7" s="13">
        <v>75711</v>
      </c>
      <c r="J7" s="13">
        <v>0</v>
      </c>
      <c r="K7" s="13">
        <v>500001</v>
      </c>
      <c r="L7" s="13">
        <v>0</v>
      </c>
      <c r="M7" s="13">
        <v>379239</v>
      </c>
      <c r="N7" s="13">
        <v>500001</v>
      </c>
      <c r="O7">
        <v>0</v>
      </c>
      <c r="P7" s="5">
        <f t="shared" si="0"/>
        <v>5.6112372408955826</v>
      </c>
      <c r="Q7">
        <f t="shared" si="1"/>
        <v>68</v>
      </c>
      <c r="R7">
        <v>6000</v>
      </c>
      <c r="S7" cm="1">
        <f t="array" ref="S7">INDEX(AB$2:AB$160,(ROW()-2)+S$2-1926)</f>
        <v>9.875</v>
      </c>
      <c r="T7">
        <f>R7*(1-Sales_Tax/100)</f>
        <v>5880</v>
      </c>
      <c r="U7" s="13">
        <f>(U6+T7-V7-FeePerYear)*(1+S7/100)</f>
        <v>122008.44207353289</v>
      </c>
      <c r="V7" s="13">
        <f>IF((FaceValue-U6)/1000*P7&gt;0, (FaceValue-U6)/1000*P7, 0)</f>
        <v>2202.8828947603552</v>
      </c>
      <c r="W7" s="13">
        <f t="shared" si="2"/>
        <v>1246.4420735328895</v>
      </c>
      <c r="Y7" s="13">
        <f t="shared" si="3"/>
        <v>8325.3594654294866</v>
      </c>
      <c r="Z7" s="13">
        <f t="shared" si="4"/>
        <v>128764.55607200436</v>
      </c>
      <c r="AA7">
        <v>1931</v>
      </c>
      <c r="AB7">
        <v>-21.67</v>
      </c>
      <c r="AE7">
        <v>1930</v>
      </c>
      <c r="AF7">
        <v>96</v>
      </c>
    </row>
    <row r="8" spans="1:32" x14ac:dyDescent="0.2">
      <c r="A8">
        <v>6</v>
      </c>
      <c r="B8">
        <v>69</v>
      </c>
      <c r="C8">
        <v>68</v>
      </c>
      <c r="D8">
        <v>6.5</v>
      </c>
      <c r="E8">
        <v>7.25</v>
      </c>
      <c r="F8">
        <v>6000</v>
      </c>
      <c r="G8" s="13">
        <v>2242</v>
      </c>
      <c r="H8" s="13">
        <v>133291</v>
      </c>
      <c r="I8" s="13">
        <v>97251</v>
      </c>
      <c r="J8" s="13">
        <v>132738</v>
      </c>
      <c r="K8" s="13">
        <v>500001</v>
      </c>
      <c r="L8" s="13">
        <v>0</v>
      </c>
      <c r="M8" s="13">
        <v>366710</v>
      </c>
      <c r="N8" s="13">
        <v>500001</v>
      </c>
      <c r="O8">
        <v>0</v>
      </c>
      <c r="P8" s="5">
        <f t="shared" si="0"/>
        <v>6.1138229118376914</v>
      </c>
      <c r="Q8">
        <f t="shared" si="1"/>
        <v>69</v>
      </c>
      <c r="R8">
        <v>6000</v>
      </c>
      <c r="S8" cm="1">
        <f t="array" ref="S8">INDEX(AB$2:AB$160,(ROW()-2)+S$2-1926)</f>
        <v>18.22</v>
      </c>
      <c r="T8">
        <f>R8*(1-Sales_Tax/100)</f>
        <v>5880</v>
      </c>
      <c r="U8" s="13">
        <f>(U7+T8-V8-FeePerYear)*(1+S8/100)</f>
        <v>148398.57340989463</v>
      </c>
      <c r="V8" s="13">
        <f>IF((FaceValue-U7)/1000*P8&gt;0, (FaceValue-U7)/1000*P8, 0)</f>
        <v>2310.9734473320586</v>
      </c>
      <c r="W8" s="13">
        <f t="shared" si="2"/>
        <v>15107.573409894627</v>
      </c>
      <c r="Y8" s="13">
        <f t="shared" si="3"/>
        <v>17187.871481423437</v>
      </c>
      <c r="Z8" s="13">
        <f t="shared" si="4"/>
        <v>151952.42755342781</v>
      </c>
      <c r="AA8">
        <v>1932</v>
      </c>
      <c r="AB8">
        <v>-4.0949999999999998</v>
      </c>
      <c r="AE8">
        <v>1931</v>
      </c>
      <c r="AF8">
        <v>104</v>
      </c>
    </row>
    <row r="9" spans="1:32" x14ac:dyDescent="0.2">
      <c r="A9">
        <v>7</v>
      </c>
      <c r="B9">
        <v>70</v>
      </c>
      <c r="C9">
        <v>69</v>
      </c>
      <c r="D9">
        <v>6.5</v>
      </c>
      <c r="E9">
        <v>7.25</v>
      </c>
      <c r="F9">
        <v>0</v>
      </c>
      <c r="G9" s="13">
        <v>2375</v>
      </c>
      <c r="H9" s="13">
        <v>140510</v>
      </c>
      <c r="I9" s="13">
        <v>122490</v>
      </c>
      <c r="J9" s="13">
        <v>139921</v>
      </c>
      <c r="K9" s="13">
        <v>500001</v>
      </c>
      <c r="L9" s="13">
        <v>0</v>
      </c>
      <c r="M9" s="13">
        <v>359491</v>
      </c>
      <c r="N9" s="13">
        <v>500001</v>
      </c>
      <c r="O9">
        <v>0</v>
      </c>
      <c r="P9" s="5">
        <f t="shared" si="0"/>
        <v>6.6065631684798785</v>
      </c>
      <c r="Q9">
        <f t="shared" si="1"/>
        <v>70</v>
      </c>
      <c r="S9" cm="1">
        <f t="array" ref="S9">INDEX(AB$2:AB$160,(ROW()-2)+S$2-1926)</f>
        <v>-4.0350000000000001</v>
      </c>
      <c r="T9">
        <f>R9*(1-Sales_Tax/100)</f>
        <v>0</v>
      </c>
      <c r="U9" s="13">
        <f>(U8+T9-V9-FeePerYear)*(1+S9/100)</f>
        <v>140133.55952626822</v>
      </c>
      <c r="V9" s="13">
        <f>IF((FaceValue-U8)/1000*P9&gt;0, (FaceValue-U8)/1000*P9, 0)</f>
        <v>2322.8770348951721</v>
      </c>
      <c r="W9" s="13">
        <f t="shared" si="2"/>
        <v>-376.44047373178182</v>
      </c>
      <c r="Y9" s="13">
        <f t="shared" si="3"/>
        <v>-4291.8963162465689</v>
      </c>
      <c r="Z9" s="13">
        <f t="shared" si="4"/>
        <v>147660.53123718125</v>
      </c>
      <c r="AA9">
        <v>1933</v>
      </c>
      <c r="AB9">
        <v>26.995000000000001</v>
      </c>
      <c r="AE9">
        <v>1932</v>
      </c>
      <c r="AF9">
        <v>110</v>
      </c>
    </row>
    <row r="10" spans="1:32" x14ac:dyDescent="0.2">
      <c r="A10">
        <v>8</v>
      </c>
      <c r="B10">
        <v>71</v>
      </c>
      <c r="C10">
        <v>70</v>
      </c>
      <c r="D10">
        <v>6.5</v>
      </c>
      <c r="E10">
        <v>7.25</v>
      </c>
      <c r="F10">
        <v>0</v>
      </c>
      <c r="G10" s="13">
        <v>2577</v>
      </c>
      <c r="H10" s="13">
        <v>148070</v>
      </c>
      <c r="I10" s="13">
        <v>130050</v>
      </c>
      <c r="J10" s="13">
        <v>147431</v>
      </c>
      <c r="K10" s="13">
        <v>500001</v>
      </c>
      <c r="L10" s="13">
        <v>0</v>
      </c>
      <c r="M10" s="13">
        <v>351931</v>
      </c>
      <c r="N10" s="13">
        <v>500001</v>
      </c>
      <c r="O10">
        <v>0</v>
      </c>
      <c r="P10" s="5">
        <f t="shared" si="0"/>
        <v>7.3224580954789431</v>
      </c>
      <c r="Q10">
        <f t="shared" si="1"/>
        <v>71</v>
      </c>
      <c r="S10" cm="1">
        <f t="array" ref="S10">INDEX(AB$2:AB$160,(ROW()-2)+S$2-1926)</f>
        <v>2.855</v>
      </c>
      <c r="T10">
        <f>R10*(1-Sales_Tax/100)</f>
        <v>0</v>
      </c>
      <c r="U10" s="13">
        <f>(U9+T10-V10-FeePerYear)*(1+S10/100)</f>
        <v>141372.60591754396</v>
      </c>
      <c r="V10" s="13">
        <f>IF((FaceValue-U9)/1000*P10&gt;0, (FaceValue-U9)/1000*P10, 0)</f>
        <v>2635.1069303380682</v>
      </c>
      <c r="W10" s="13">
        <f t="shared" si="2"/>
        <v>-6697.3940824560414</v>
      </c>
      <c r="Y10" s="13">
        <f t="shared" si="3"/>
        <v>2950.9957167750667</v>
      </c>
      <c r="Z10" s="13">
        <f t="shared" si="4"/>
        <v>150611.52695395632</v>
      </c>
      <c r="AA10">
        <v>1934</v>
      </c>
      <c r="AB10">
        <v>-0.72</v>
      </c>
      <c r="AE10">
        <v>1933</v>
      </c>
      <c r="AF10">
        <v>110</v>
      </c>
    </row>
    <row r="11" spans="1:32" x14ac:dyDescent="0.2">
      <c r="A11">
        <v>9</v>
      </c>
      <c r="B11">
        <v>72</v>
      </c>
      <c r="C11">
        <v>71</v>
      </c>
      <c r="D11">
        <v>6.5</v>
      </c>
      <c r="E11">
        <v>7.25</v>
      </c>
      <c r="F11">
        <v>0</v>
      </c>
      <c r="G11" s="13">
        <v>2830</v>
      </c>
      <c r="H11" s="13">
        <v>155919</v>
      </c>
      <c r="I11" s="13">
        <v>137899</v>
      </c>
      <c r="J11" s="13">
        <v>155218</v>
      </c>
      <c r="K11" s="13">
        <v>500001</v>
      </c>
      <c r="L11" s="13">
        <v>0</v>
      </c>
      <c r="M11" s="13">
        <v>344082</v>
      </c>
      <c r="N11" s="13">
        <v>500001</v>
      </c>
      <c r="O11">
        <v>0</v>
      </c>
      <c r="P11" s="5">
        <f t="shared" si="0"/>
        <v>8.2247836271586419</v>
      </c>
      <c r="Q11">
        <f t="shared" si="1"/>
        <v>72</v>
      </c>
      <c r="S11" cm="1">
        <f t="array" ref="S11">INDEX(AB$2:AB$160,(ROW()-2)+S$2-1926)</f>
        <v>2.75</v>
      </c>
      <c r="T11">
        <f>R11*(1-Sales_Tax/100)</f>
        <v>0</v>
      </c>
      <c r="U11" s="13">
        <f>(U10+T11-V11-FeePerYear)*(1+S11/100)</f>
        <v>142178.22996140123</v>
      </c>
      <c r="V11" s="13">
        <f>IF((FaceValue-U10)/1000*P11&gt;0, (FaceValue-U10)/1000*P11, 0)</f>
        <v>2949.6327190999541</v>
      </c>
      <c r="W11" s="13">
        <f t="shared" si="2"/>
        <v>-13740.77003859877</v>
      </c>
      <c r="Y11" s="13">
        <f t="shared" si="3"/>
        <v>2899.271893863659</v>
      </c>
      <c r="Z11" s="13">
        <f t="shared" si="4"/>
        <v>153510.79884781997</v>
      </c>
      <c r="AA11">
        <v>1935</v>
      </c>
      <c r="AB11">
        <v>23.835000000000001</v>
      </c>
      <c r="AE11">
        <v>1934</v>
      </c>
      <c r="AF11">
        <v>103</v>
      </c>
    </row>
    <row r="12" spans="1:32" x14ac:dyDescent="0.2">
      <c r="A12">
        <v>10</v>
      </c>
      <c r="B12">
        <v>73</v>
      </c>
      <c r="C12">
        <v>72</v>
      </c>
      <c r="D12">
        <v>6.5</v>
      </c>
      <c r="E12">
        <v>7.25</v>
      </c>
      <c r="F12">
        <v>0</v>
      </c>
      <c r="G12" s="13">
        <v>3086</v>
      </c>
      <c r="H12" s="13">
        <v>164075</v>
      </c>
      <c r="I12" s="13">
        <v>155065</v>
      </c>
      <c r="J12" s="13">
        <v>163311</v>
      </c>
      <c r="K12" s="13">
        <v>500001</v>
      </c>
      <c r="L12" s="13">
        <v>0</v>
      </c>
      <c r="M12" s="13">
        <v>335926</v>
      </c>
      <c r="N12" s="13">
        <v>500001</v>
      </c>
      <c r="O12">
        <v>0</v>
      </c>
      <c r="P12" s="5">
        <f t="shared" si="0"/>
        <v>9.1865470371450861</v>
      </c>
      <c r="Q12">
        <f t="shared" si="1"/>
        <v>73</v>
      </c>
      <c r="S12" cm="1">
        <f t="array" ref="S12">INDEX(AB$2:AB$160,(ROW()-2)+S$2-1926)</f>
        <v>9.3949999999999996</v>
      </c>
      <c r="T12">
        <f>R12*(1-Sales_Tax/100)</f>
        <v>0</v>
      </c>
      <c r="U12" s="13">
        <f>(U11+T12-V12-FeePerYear)*(1+S12/100)</f>
        <v>151885.2032292177</v>
      </c>
      <c r="V12" s="13">
        <f>IF((FaceValue-U11)/1000*P12&gt;0, (FaceValue-U11)/1000*P12, 0)</f>
        <v>3287.1465213741003</v>
      </c>
      <c r="W12" s="13">
        <f t="shared" si="2"/>
        <v>-12189.796770782297</v>
      </c>
      <c r="Y12" s="13">
        <f t="shared" si="3"/>
        <v>10095.637686226879</v>
      </c>
      <c r="Z12" s="13">
        <f t="shared" si="4"/>
        <v>163606.43653404684</v>
      </c>
      <c r="AA12">
        <v>1936</v>
      </c>
      <c r="AB12">
        <v>16.96</v>
      </c>
      <c r="AE12">
        <v>1935</v>
      </c>
      <c r="AF12">
        <v>101</v>
      </c>
    </row>
    <row r="13" spans="1:32" x14ac:dyDescent="0.2">
      <c r="A13">
        <v>11</v>
      </c>
      <c r="B13">
        <v>74</v>
      </c>
      <c r="C13">
        <v>73</v>
      </c>
      <c r="D13">
        <v>6.5</v>
      </c>
      <c r="E13">
        <v>7.25</v>
      </c>
      <c r="F13">
        <v>0</v>
      </c>
      <c r="G13" s="13">
        <v>3259.6</v>
      </c>
      <c r="H13" s="13">
        <v>173540.6</v>
      </c>
      <c r="I13" s="13">
        <v>166332.6</v>
      </c>
      <c r="J13" s="13">
        <v>172734.4</v>
      </c>
      <c r="K13" s="13">
        <v>500001</v>
      </c>
      <c r="L13" s="13">
        <v>0</v>
      </c>
      <c r="M13" s="13">
        <v>326460.40000000002</v>
      </c>
      <c r="N13" s="13">
        <v>500001</v>
      </c>
      <c r="O13">
        <v>1</v>
      </c>
      <c r="P13" s="5">
        <f t="shared" si="0"/>
        <v>9.9846719540869255</v>
      </c>
      <c r="Q13">
        <f t="shared" si="1"/>
        <v>74</v>
      </c>
      <c r="S13" cm="1">
        <f t="array" ref="S13">INDEX(AB$2:AB$160,(ROW()-2)+S$2-1926)</f>
        <v>15.855</v>
      </c>
      <c r="T13">
        <f>R13*(1-Sales_Tax/100)</f>
        <v>0</v>
      </c>
      <c r="U13" s="13">
        <f>(U12+T13-V13-FeePerYear)*(1+S13/100)</f>
        <v>171881.77265286085</v>
      </c>
      <c r="V13" s="13">
        <f>IF((FaceValue-U12)/1000*P13&gt;0, (FaceValue-U12)/1000*P13, 0)</f>
        <v>3475.8120481199003</v>
      </c>
      <c r="W13" s="13">
        <f t="shared" si="2"/>
        <v>-1658.8273471391585</v>
      </c>
      <c r="Y13" s="13">
        <f t="shared" si="3"/>
        <v>18157.860358731185</v>
      </c>
      <c r="Z13" s="13">
        <f t="shared" si="4"/>
        <v>181764.29689277802</v>
      </c>
      <c r="AA13">
        <v>1937</v>
      </c>
      <c r="AB13">
        <v>-17.515000000000001</v>
      </c>
      <c r="AE13">
        <v>1936</v>
      </c>
      <c r="AF13">
        <v>101</v>
      </c>
    </row>
    <row r="14" spans="1:32" x14ac:dyDescent="0.2">
      <c r="A14">
        <v>12</v>
      </c>
      <c r="B14">
        <v>75</v>
      </c>
      <c r="C14">
        <v>74</v>
      </c>
      <c r="D14">
        <v>6.5</v>
      </c>
      <c r="E14">
        <v>7.25</v>
      </c>
      <c r="F14">
        <v>0</v>
      </c>
      <c r="G14" s="13">
        <v>3433.2</v>
      </c>
      <c r="H14" s="13">
        <v>183006.2</v>
      </c>
      <c r="I14" s="13">
        <v>177600.2</v>
      </c>
      <c r="J14" s="13">
        <v>182157.8</v>
      </c>
      <c r="K14" s="13">
        <v>500001</v>
      </c>
      <c r="L14" s="13">
        <v>0</v>
      </c>
      <c r="M14" s="13">
        <v>316994.8</v>
      </c>
      <c r="N14" s="13">
        <v>500001</v>
      </c>
      <c r="O14">
        <v>1</v>
      </c>
      <c r="P14" s="5">
        <f t="shared" si="0"/>
        <v>10.830461572240301</v>
      </c>
      <c r="Q14">
        <f t="shared" si="1"/>
        <v>75</v>
      </c>
      <c r="S14" cm="1">
        <f t="array" ref="S14">INDEX(AB$2:AB$160,(ROW()-2)+S$2-1926)</f>
        <v>12.01</v>
      </c>
      <c r="T14">
        <f>R14*(1-Sales_Tax/100)</f>
        <v>0</v>
      </c>
      <c r="U14" s="13">
        <f>(U13+T14-V14-FeePerYear)*(1+S14/100)</f>
        <v>188488.30070655723</v>
      </c>
      <c r="V14" s="13">
        <f>IF((FaceValue-U13)/1000*P14&gt;0, (FaceValue-U13)/1000*P14, 0)</f>
        <v>3553.6718524347975</v>
      </c>
      <c r="W14" s="13">
        <f t="shared" si="2"/>
        <v>5482.1007065572194</v>
      </c>
      <c r="Y14" s="13">
        <f t="shared" si="3"/>
        <v>15280.924439775847</v>
      </c>
      <c r="Z14" s="13">
        <f t="shared" si="4"/>
        <v>197045.22133255386</v>
      </c>
      <c r="AA14">
        <v>1938</v>
      </c>
      <c r="AB14">
        <v>15.560000000000002</v>
      </c>
      <c r="AE14">
        <v>1937</v>
      </c>
      <c r="AF14">
        <v>102</v>
      </c>
    </row>
    <row r="15" spans="1:32" x14ac:dyDescent="0.2">
      <c r="A15">
        <v>13</v>
      </c>
      <c r="B15">
        <v>76</v>
      </c>
      <c r="C15">
        <v>75</v>
      </c>
      <c r="D15">
        <v>6.5</v>
      </c>
      <c r="E15">
        <v>7.25</v>
      </c>
      <c r="F15">
        <v>0</v>
      </c>
      <c r="G15" s="13">
        <v>3606.8</v>
      </c>
      <c r="H15" s="13">
        <v>192471.8</v>
      </c>
      <c r="I15" s="13">
        <v>188867.8</v>
      </c>
      <c r="J15" s="13">
        <v>191581.2</v>
      </c>
      <c r="K15" s="13">
        <v>500001</v>
      </c>
      <c r="L15" s="13">
        <v>0</v>
      </c>
      <c r="M15" s="13">
        <v>307529.2</v>
      </c>
      <c r="N15" s="13">
        <v>500001</v>
      </c>
      <c r="O15">
        <v>1</v>
      </c>
      <c r="P15" s="5">
        <f t="shared" si="0"/>
        <v>11.728317180937616</v>
      </c>
      <c r="Q15">
        <f t="shared" si="1"/>
        <v>76</v>
      </c>
      <c r="S15" cm="1">
        <f t="array" ref="S15">INDEX(AB$2:AB$160,(ROW()-2)+S$2-1926)</f>
        <v>9.1850000000000005</v>
      </c>
      <c r="T15">
        <f>R15*(1-Sales_Tax/100)</f>
        <v>0</v>
      </c>
      <c r="U15" s="13">
        <f>(U14+T15-V15-FeePerYear)*(1+S15/100)</f>
        <v>201757.27590040085</v>
      </c>
      <c r="V15" s="13">
        <f>IF((FaceValue-U14)/1000*P15&gt;0, (FaceValue-U14)/1000*P15, 0)</f>
        <v>3653.5080148863567</v>
      </c>
      <c r="W15" s="13">
        <f t="shared" si="2"/>
        <v>9285.4759004008665</v>
      </c>
      <c r="Y15" s="13">
        <f t="shared" si="3"/>
        <v>12669.02250557655</v>
      </c>
      <c r="Z15" s="13">
        <f t="shared" si="4"/>
        <v>209714.24383813041</v>
      </c>
      <c r="AA15">
        <v>1939</v>
      </c>
      <c r="AB15">
        <v>-0.20500000000000007</v>
      </c>
      <c r="AE15">
        <v>1938</v>
      </c>
      <c r="AF15">
        <v>107</v>
      </c>
    </row>
    <row r="16" spans="1:32" x14ac:dyDescent="0.2">
      <c r="A16">
        <v>14</v>
      </c>
      <c r="B16">
        <v>77</v>
      </c>
      <c r="C16">
        <v>76</v>
      </c>
      <c r="D16">
        <v>6.5</v>
      </c>
      <c r="E16">
        <v>7.25</v>
      </c>
      <c r="F16">
        <v>0</v>
      </c>
      <c r="G16" s="13">
        <v>3780.4</v>
      </c>
      <c r="H16" s="13">
        <v>201937.4</v>
      </c>
      <c r="I16" s="13">
        <v>200135.4</v>
      </c>
      <c r="J16" s="13">
        <v>201004.6</v>
      </c>
      <c r="K16" s="13">
        <v>500001</v>
      </c>
      <c r="L16" s="13">
        <v>0</v>
      </c>
      <c r="M16" s="13">
        <v>298063.59999999998</v>
      </c>
      <c r="N16" s="13">
        <v>500001</v>
      </c>
      <c r="O16">
        <v>1</v>
      </c>
      <c r="P16" s="5">
        <f t="shared" si="0"/>
        <v>12.68319915615325</v>
      </c>
      <c r="Q16">
        <f t="shared" si="1"/>
        <v>77</v>
      </c>
      <c r="S16" cm="1">
        <f t="array" ref="S16">INDEX(AB$2:AB$160,(ROW()-2)+S$2-1926)</f>
        <v>-0.49500000000000011</v>
      </c>
      <c r="T16">
        <f>R16*(1-Sales_Tax/100)</f>
        <v>0</v>
      </c>
      <c r="U16" s="13">
        <f>(U15+T16-V16-FeePerYear)*(1+S16/100)</f>
        <v>196944.87724380477</v>
      </c>
      <c r="V16" s="13">
        <f>IF((FaceValue-U15)/1000*P16&gt;0, (FaceValue-U15)/1000*P16, 0)</f>
        <v>3782.671866628883</v>
      </c>
      <c r="W16" s="13">
        <f t="shared" si="2"/>
        <v>-4992.5227561952197</v>
      </c>
      <c r="Y16" s="13">
        <f t="shared" si="3"/>
        <v>-726.65985489912202</v>
      </c>
      <c r="Z16" s="13">
        <f t="shared" si="4"/>
        <v>208987.58398323128</v>
      </c>
      <c r="AA16">
        <v>1940</v>
      </c>
      <c r="AB16">
        <v>-4.8899999999999997</v>
      </c>
      <c r="AE16">
        <v>1939</v>
      </c>
      <c r="AF16">
        <v>109</v>
      </c>
    </row>
    <row r="17" spans="1:32" x14ac:dyDescent="0.2">
      <c r="A17">
        <v>15</v>
      </c>
      <c r="B17">
        <v>78</v>
      </c>
      <c r="C17">
        <v>77</v>
      </c>
      <c r="D17">
        <v>6.5</v>
      </c>
      <c r="E17">
        <v>7.25</v>
      </c>
      <c r="F17">
        <v>0</v>
      </c>
      <c r="G17" s="13">
        <v>3954</v>
      </c>
      <c r="H17" s="13">
        <v>211403</v>
      </c>
      <c r="I17" s="13">
        <v>211403</v>
      </c>
      <c r="J17" s="13">
        <v>210428</v>
      </c>
      <c r="K17" s="13">
        <v>500001</v>
      </c>
      <c r="L17" s="13">
        <v>0</v>
      </c>
      <c r="M17" s="13">
        <v>288598</v>
      </c>
      <c r="N17" s="13">
        <v>500001</v>
      </c>
      <c r="O17">
        <v>0</v>
      </c>
      <c r="P17" s="5">
        <f t="shared" si="0"/>
        <v>13.700718646698869</v>
      </c>
      <c r="Q17">
        <f t="shared" si="1"/>
        <v>78</v>
      </c>
      <c r="S17" cm="1">
        <f t="array" ref="S17">INDEX(AB$2:AB$160,(ROW()-2)+S$2-1926)</f>
        <v>26.31</v>
      </c>
      <c r="T17">
        <f>R17*(1-Sales_Tax/100)</f>
        <v>0</v>
      </c>
      <c r="U17" s="13">
        <f>(U16+T17-V17-FeePerYear)*(1+S17/100)</f>
        <v>243453.43607657123</v>
      </c>
      <c r="V17" s="13">
        <f>IF((FaceValue-U16)/1000*P17&gt;0, (FaceValue-U16)/1000*P17, 0)</f>
        <v>4152.0729713234196</v>
      </c>
      <c r="W17" s="13">
        <f t="shared" si="2"/>
        <v>32050.436076571234</v>
      </c>
      <c r="Y17" s="13">
        <f t="shared" si="3"/>
        <v>38489.243342191701</v>
      </c>
      <c r="Z17" s="13">
        <f t="shared" si="4"/>
        <v>247476.82732542299</v>
      </c>
      <c r="AA17">
        <v>1941</v>
      </c>
      <c r="AB17">
        <v>-5.7949999999999999</v>
      </c>
      <c r="AE17">
        <v>1940</v>
      </c>
      <c r="AF17">
        <v>10000</v>
      </c>
    </row>
    <row r="18" spans="1:32" x14ac:dyDescent="0.2">
      <c r="A18">
        <v>16</v>
      </c>
      <c r="B18">
        <v>79</v>
      </c>
      <c r="C18">
        <v>78</v>
      </c>
      <c r="D18">
        <v>6.5</v>
      </c>
      <c r="E18">
        <v>7.25</v>
      </c>
      <c r="F18">
        <v>0</v>
      </c>
      <c r="G18" s="13">
        <v>4176.2</v>
      </c>
      <c r="H18" s="13">
        <v>223819.8</v>
      </c>
      <c r="I18" s="13">
        <v>223819.8</v>
      </c>
      <c r="J18" s="13">
        <v>222792.2</v>
      </c>
      <c r="K18" s="13">
        <v>500001</v>
      </c>
      <c r="L18" s="13">
        <v>0</v>
      </c>
      <c r="M18" s="13">
        <v>276181.2</v>
      </c>
      <c r="N18" s="13">
        <v>500001</v>
      </c>
      <c r="O18">
        <v>1</v>
      </c>
      <c r="P18" s="5">
        <f t="shared" si="0"/>
        <v>15.121232002757608</v>
      </c>
      <c r="Q18">
        <f t="shared" si="1"/>
        <v>79</v>
      </c>
      <c r="S18" cm="1">
        <f t="array" ref="S18">INDEX(AB$2:AB$160,(ROW()-2)+S$2-1926)</f>
        <v>15.78</v>
      </c>
      <c r="T18">
        <f>R18*(1-Sales_Tax/100)</f>
        <v>0</v>
      </c>
      <c r="U18" s="13">
        <f>(U17+T18-V18-FeePerYear)*(1+S18/100)</f>
        <v>277321.04461908998</v>
      </c>
      <c r="V18" s="13">
        <f>IF((FaceValue-U17)/1000*P18&gt;0, (FaceValue-U17)/1000*P18, 0)</f>
        <v>3879.3001125964515</v>
      </c>
      <c r="W18" s="13">
        <f t="shared" si="2"/>
        <v>53501.244619089994</v>
      </c>
      <c r="Y18" s="13">
        <f t="shared" si="3"/>
        <v>27336.290346366222</v>
      </c>
      <c r="Z18" s="13">
        <f t="shared" si="4"/>
        <v>274813.11767178919</v>
      </c>
      <c r="AA18">
        <v>1942</v>
      </c>
      <c r="AB18">
        <v>10.17</v>
      </c>
      <c r="AE18">
        <v>1941</v>
      </c>
      <c r="AF18">
        <v>10000</v>
      </c>
    </row>
    <row r="19" spans="1:32" x14ac:dyDescent="0.2">
      <c r="A19">
        <v>17</v>
      </c>
      <c r="B19">
        <v>80</v>
      </c>
      <c r="C19">
        <v>79</v>
      </c>
      <c r="D19">
        <v>6.5</v>
      </c>
      <c r="E19">
        <v>7.25</v>
      </c>
      <c r="F19">
        <v>0</v>
      </c>
      <c r="G19" s="13">
        <v>4398.3999999999996</v>
      </c>
      <c r="H19" s="13">
        <v>236236.6</v>
      </c>
      <c r="I19" s="13">
        <v>236236.6</v>
      </c>
      <c r="J19" s="13">
        <v>235156.4</v>
      </c>
      <c r="K19" s="13">
        <v>500001</v>
      </c>
      <c r="L19" s="13">
        <v>0</v>
      </c>
      <c r="M19" s="13">
        <v>263764.40000000002</v>
      </c>
      <c r="N19" s="13">
        <v>500001</v>
      </c>
      <c r="O19">
        <v>1</v>
      </c>
      <c r="P19" s="5">
        <f t="shared" si="0"/>
        <v>16.675487670057066</v>
      </c>
      <c r="Q19">
        <f t="shared" si="1"/>
        <v>80</v>
      </c>
      <c r="S19" cm="1">
        <f t="array" ref="S19">INDEX(AB$2:AB$160,(ROW()-2)+S$2-1926)</f>
        <v>3.2799999999999994</v>
      </c>
      <c r="T19">
        <f>R19*(1-Sales_Tax/100)</f>
        <v>0</v>
      </c>
      <c r="U19" s="13">
        <f>(U18+T19-V19-FeePerYear)*(1+S19/100)</f>
        <v>282530.45911802596</v>
      </c>
      <c r="V19" s="13">
        <f>IF((FaceValue-U18)/1000*P19&gt;0, (FaceValue-U18)/1000*P19, 0)</f>
        <v>3713.2801748355528</v>
      </c>
      <c r="W19" s="13">
        <f t="shared" si="2"/>
        <v>46293.859118025954</v>
      </c>
      <c r="Y19" s="13">
        <f t="shared" si="3"/>
        <v>6309.7091817442788</v>
      </c>
      <c r="Z19" s="13">
        <f t="shared" si="4"/>
        <v>281122.82685353345</v>
      </c>
      <c r="AA19">
        <v>1943</v>
      </c>
      <c r="AB19">
        <v>12.950000000000001</v>
      </c>
      <c r="AE19">
        <v>1942</v>
      </c>
      <c r="AF19">
        <v>10000</v>
      </c>
    </row>
    <row r="20" spans="1:32" x14ac:dyDescent="0.2">
      <c r="A20">
        <v>18</v>
      </c>
      <c r="B20">
        <v>81</v>
      </c>
      <c r="C20">
        <v>80</v>
      </c>
      <c r="D20">
        <v>6.5</v>
      </c>
      <c r="E20">
        <v>7.25</v>
      </c>
      <c r="F20">
        <v>0</v>
      </c>
      <c r="G20" s="13">
        <v>4620.6000000000004</v>
      </c>
      <c r="H20" s="13">
        <v>248653.4</v>
      </c>
      <c r="I20" s="13">
        <v>248653.4</v>
      </c>
      <c r="J20" s="13">
        <v>247520.6</v>
      </c>
      <c r="K20" s="13">
        <v>500001</v>
      </c>
      <c r="L20" s="13">
        <v>0</v>
      </c>
      <c r="M20" s="13">
        <v>251347.6</v>
      </c>
      <c r="N20" s="13">
        <v>500001</v>
      </c>
      <c r="O20">
        <v>1</v>
      </c>
      <c r="P20" s="5">
        <f t="shared" si="0"/>
        <v>18.383306623974132</v>
      </c>
      <c r="Q20">
        <f t="shared" si="1"/>
        <v>81</v>
      </c>
      <c r="S20" cm="1">
        <f t="array" ref="S20">INDEX(AB$2:AB$160,(ROW()-2)+S$2-1926)</f>
        <v>-5.39</v>
      </c>
      <c r="T20">
        <f>R20*(1-Sales_Tax/100)</f>
        <v>0</v>
      </c>
      <c r="U20" s="13">
        <f>(U19+T20-V20-FeePerYear)*(1+S20/100)</f>
        <v>263472.43503880705</v>
      </c>
      <c r="V20" s="13">
        <f>IF((FaceValue-U19)/1000*P20&gt;0, (FaceValue-U19)/1000*P20, 0)</f>
        <v>3997.8092514082068</v>
      </c>
      <c r="W20" s="13">
        <f t="shared" si="2"/>
        <v>14819.035038807051</v>
      </c>
      <c r="Y20" s="13">
        <f t="shared" si="3"/>
        <v>-10606.764257183815</v>
      </c>
      <c r="Z20" s="13">
        <f t="shared" si="4"/>
        <v>270516.06259634963</v>
      </c>
      <c r="AA20">
        <v>1944</v>
      </c>
      <c r="AB20">
        <v>9.875</v>
      </c>
      <c r="AE20">
        <v>1943</v>
      </c>
      <c r="AF20">
        <v>10000</v>
      </c>
    </row>
    <row r="21" spans="1:32" x14ac:dyDescent="0.2">
      <c r="A21">
        <v>19</v>
      </c>
      <c r="B21">
        <v>82</v>
      </c>
      <c r="C21">
        <v>81</v>
      </c>
      <c r="D21">
        <v>6.5</v>
      </c>
      <c r="E21">
        <v>7.25</v>
      </c>
      <c r="F21">
        <v>0</v>
      </c>
      <c r="G21" s="13">
        <v>4842.8</v>
      </c>
      <c r="H21" s="13">
        <v>261070.2</v>
      </c>
      <c r="I21" s="13">
        <v>261070.2</v>
      </c>
      <c r="J21" s="13">
        <v>259884.79999999999</v>
      </c>
      <c r="K21" s="13">
        <v>500001</v>
      </c>
      <c r="L21" s="13">
        <v>0</v>
      </c>
      <c r="M21" s="13">
        <v>238930.8</v>
      </c>
      <c r="N21" s="13">
        <v>500001</v>
      </c>
      <c r="O21">
        <v>1</v>
      </c>
      <c r="P21" s="5">
        <f t="shared" si="0"/>
        <v>20.268630080341254</v>
      </c>
      <c r="Q21">
        <f t="shared" si="1"/>
        <v>82</v>
      </c>
      <c r="S21" cm="1">
        <f t="array" ref="S21">INDEX(AB$2:AB$160,(ROW()-2)+S$2-1926)</f>
        <v>21.68</v>
      </c>
      <c r="T21">
        <f>R21*(1-Sales_Tax/100)</f>
        <v>0</v>
      </c>
      <c r="U21" s="13">
        <f>(U20+T21-V21-FeePerYear)*(1+S21/100)</f>
        <v>314698.97058635525</v>
      </c>
      <c r="V21" s="13">
        <f>IF((FaceValue-U20)/1000*P21&gt;0, (FaceValue-U20)/1000*P21, 0)</f>
        <v>4794.0897180023057</v>
      </c>
      <c r="W21" s="13">
        <f t="shared" si="2"/>
        <v>53628.77058635524</v>
      </c>
      <c r="Y21" s="13">
        <f t="shared" si="3"/>
        <v>41053.517659622019</v>
      </c>
      <c r="Z21" s="13">
        <f t="shared" si="4"/>
        <v>311569.58025597164</v>
      </c>
      <c r="AA21">
        <v>1945</v>
      </c>
      <c r="AB21">
        <v>18.22</v>
      </c>
      <c r="AE21">
        <v>1944</v>
      </c>
      <c r="AF21">
        <v>10000</v>
      </c>
    </row>
    <row r="22" spans="1:32" x14ac:dyDescent="0.2">
      <c r="A22">
        <v>20</v>
      </c>
      <c r="B22">
        <v>83</v>
      </c>
      <c r="C22">
        <v>82</v>
      </c>
      <c r="D22">
        <v>6.5</v>
      </c>
      <c r="E22">
        <v>7.25</v>
      </c>
      <c r="F22">
        <v>0</v>
      </c>
      <c r="G22" s="13">
        <v>5065</v>
      </c>
      <c r="H22" s="13">
        <v>273487</v>
      </c>
      <c r="I22" s="13">
        <v>273487</v>
      </c>
      <c r="J22" s="13">
        <v>272249</v>
      </c>
      <c r="K22" s="13">
        <v>500001</v>
      </c>
      <c r="L22" s="13">
        <v>0</v>
      </c>
      <c r="M22" s="13">
        <v>226514</v>
      </c>
      <c r="N22" s="13">
        <v>500001</v>
      </c>
      <c r="O22">
        <v>0</v>
      </c>
      <c r="P22" s="5">
        <f t="shared" si="0"/>
        <v>22.360648789920269</v>
      </c>
      <c r="Q22">
        <f t="shared" si="1"/>
        <v>83</v>
      </c>
      <c r="S22" cm="1">
        <f t="array" ref="S22">INDEX(AB$2:AB$160,(ROW()-2)+S$2-1926)</f>
        <v>5.98</v>
      </c>
      <c r="T22">
        <f>R22*(1-Sales_Tax/100)</f>
        <v>0</v>
      </c>
      <c r="U22" s="13">
        <f>(U21+T22-V22-FeePerYear)*(1+S22/100)</f>
        <v>329073.74940419022</v>
      </c>
      <c r="V22" s="13">
        <f>IF((FaceValue-U21)/1000*P22&gt;0, (FaceValue-U21)/1000*P22, 0)</f>
        <v>4143.4512391291955</v>
      </c>
      <c r="W22" s="13">
        <f t="shared" si="2"/>
        <v>55586.749404190225</v>
      </c>
      <c r="Y22" s="13">
        <f t="shared" si="3"/>
        <v>13042.302629514974</v>
      </c>
      <c r="Z22" s="13">
        <f t="shared" si="4"/>
        <v>324611.88288548659</v>
      </c>
      <c r="AA22">
        <v>1946</v>
      </c>
      <c r="AB22">
        <v>-4.0350000000000001</v>
      </c>
      <c r="AE22">
        <v>1945</v>
      </c>
      <c r="AF22">
        <v>10000</v>
      </c>
    </row>
    <row r="23" spans="1:32" x14ac:dyDescent="0.2">
      <c r="A23">
        <v>21</v>
      </c>
      <c r="B23">
        <v>84</v>
      </c>
      <c r="C23">
        <v>83</v>
      </c>
      <c r="D23">
        <v>6.5</v>
      </c>
      <c r="E23">
        <v>7.25</v>
      </c>
      <c r="F23">
        <v>0</v>
      </c>
      <c r="G23" s="13">
        <v>5287.2</v>
      </c>
      <c r="H23" s="13">
        <v>285903.8</v>
      </c>
      <c r="I23" s="13">
        <v>285903.8</v>
      </c>
      <c r="J23" s="13">
        <v>284613.2</v>
      </c>
      <c r="K23" s="13">
        <v>500001</v>
      </c>
      <c r="L23" s="13">
        <v>0</v>
      </c>
      <c r="M23" s="13">
        <v>214097.2</v>
      </c>
      <c r="N23" s="13">
        <v>500001</v>
      </c>
      <c r="O23">
        <v>1</v>
      </c>
      <c r="P23" s="5">
        <f t="shared" si="0"/>
        <v>24.695325300844662</v>
      </c>
      <c r="Q23">
        <f t="shared" si="1"/>
        <v>84</v>
      </c>
      <c r="S23" cm="1">
        <f t="array" ref="S23">INDEX(AB$2:AB$160,(ROW()-2)+S$2-1926)</f>
        <v>0.23499999999999996</v>
      </c>
      <c r="T23">
        <f>R23*(1-Sales_Tax/100)</f>
        <v>0</v>
      </c>
      <c r="U23" s="13">
        <f>(U22+T23-V23-FeePerYear)*(1+S23/100)</f>
        <v>325565.95631787472</v>
      </c>
      <c r="V23" s="13">
        <f>IF((FaceValue-U22)/1000*P23&gt;0, (FaceValue-U22)/1000*P23, 0)</f>
        <v>4221.079360917216</v>
      </c>
      <c r="W23" s="13">
        <f t="shared" si="2"/>
        <v>39662.156317874731</v>
      </c>
      <c r="Y23" s="13">
        <f t="shared" si="3"/>
        <v>533.98654734662534</v>
      </c>
      <c r="Z23" s="13">
        <f t="shared" si="4"/>
        <v>325145.86943283322</v>
      </c>
      <c r="AA23">
        <v>1947</v>
      </c>
      <c r="AB23">
        <v>2.855</v>
      </c>
      <c r="AE23">
        <v>1946</v>
      </c>
      <c r="AF23">
        <v>10000</v>
      </c>
    </row>
    <row r="24" spans="1:32" x14ac:dyDescent="0.2">
      <c r="A24">
        <v>22</v>
      </c>
      <c r="B24">
        <v>85</v>
      </c>
      <c r="C24">
        <v>84</v>
      </c>
      <c r="D24">
        <v>6.5</v>
      </c>
      <c r="E24">
        <v>7.25</v>
      </c>
      <c r="F24">
        <v>0</v>
      </c>
      <c r="G24" s="13">
        <v>5509.4</v>
      </c>
      <c r="H24" s="13">
        <v>298320.59999999998</v>
      </c>
      <c r="I24" s="13">
        <v>298320.59999999998</v>
      </c>
      <c r="J24" s="13">
        <v>296977.40000000002</v>
      </c>
      <c r="K24" s="13">
        <v>500001</v>
      </c>
      <c r="L24" s="13">
        <v>0</v>
      </c>
      <c r="M24" s="13">
        <v>201680.40000000002</v>
      </c>
      <c r="N24" s="13">
        <v>500001</v>
      </c>
      <c r="O24">
        <v>1</v>
      </c>
      <c r="P24" s="5">
        <f t="shared" si="0"/>
        <v>27.317478545262698</v>
      </c>
      <c r="Q24">
        <f t="shared" si="1"/>
        <v>85</v>
      </c>
      <c r="S24" cm="1">
        <f t="array" ref="S24">INDEX(AB$2:AB$160,(ROW()-2)+S$2-1926)</f>
        <v>13.445000000000002</v>
      </c>
      <c r="T24">
        <f>R24*(1-Sales_Tax/100)</f>
        <v>0</v>
      </c>
      <c r="U24" s="13">
        <f>(U23+T24-V24-FeePerYear)*(1+S24/100)</f>
        <v>363875.81093980855</v>
      </c>
      <c r="V24" s="13">
        <f>IF((FaceValue-U23)/1000*P24&gt;0, (FaceValue-U23)/1000*P24, 0)</f>
        <v>4765.0982458498738</v>
      </c>
      <c r="W24" s="13">
        <f t="shared" si="2"/>
        <v>65555.210939808574</v>
      </c>
      <c r="Y24" s="13">
        <f t="shared" si="3"/>
        <v>30601.103501671096</v>
      </c>
      <c r="Z24" s="13">
        <f t="shared" si="4"/>
        <v>355746.97293450433</v>
      </c>
      <c r="AA24">
        <v>1948</v>
      </c>
      <c r="AB24">
        <v>2.75</v>
      </c>
      <c r="AE24">
        <v>1947</v>
      </c>
      <c r="AF24">
        <v>10000</v>
      </c>
    </row>
    <row r="25" spans="1:32" x14ac:dyDescent="0.2">
      <c r="A25">
        <v>23</v>
      </c>
      <c r="B25">
        <v>86</v>
      </c>
      <c r="C25">
        <v>85</v>
      </c>
      <c r="D25">
        <v>6.5</v>
      </c>
      <c r="E25">
        <v>7.25</v>
      </c>
      <c r="F25">
        <v>0</v>
      </c>
      <c r="G25" s="13">
        <v>5731.6</v>
      </c>
      <c r="H25" s="13">
        <v>310737.40000000002</v>
      </c>
      <c r="I25" s="13">
        <v>310737.40000000002</v>
      </c>
      <c r="J25" s="13">
        <v>309341.59999999998</v>
      </c>
      <c r="K25" s="13">
        <v>500001</v>
      </c>
      <c r="L25" s="13">
        <v>0</v>
      </c>
      <c r="M25" s="13">
        <v>189263.6</v>
      </c>
      <c r="N25" s="13">
        <v>500001</v>
      </c>
      <c r="O25">
        <v>1</v>
      </c>
      <c r="P25" s="5">
        <f t="shared" si="0"/>
        <v>30.283688992495122</v>
      </c>
      <c r="Q25">
        <f t="shared" si="1"/>
        <v>86</v>
      </c>
      <c r="S25" cm="1">
        <f t="array" ref="S25">INDEX(AB$2:AB$160,(ROW()-2)+S$2-1926)</f>
        <v>-4.3650000000000002</v>
      </c>
      <c r="T25">
        <f>R25*(1-Sales_Tax/100)</f>
        <v>0</v>
      </c>
      <c r="U25" s="13">
        <f>(U24+T25-V25-FeePerYear)*(1+S25/100)</f>
        <v>344002.41194117704</v>
      </c>
      <c r="V25" s="13">
        <f>IF((FaceValue-U24)/1000*P25&gt;0, (FaceValue-U24)/1000*P25, 0)</f>
        <v>4122.3426058544446</v>
      </c>
      <c r="W25" s="13">
        <f t="shared" si="2"/>
        <v>33265.011941177014</v>
      </c>
      <c r="Y25" s="13">
        <f t="shared" si="3"/>
        <v>-10869.848758013779</v>
      </c>
      <c r="Z25" s="13">
        <f t="shared" si="4"/>
        <v>344877.12417649053</v>
      </c>
      <c r="AA25">
        <v>1949</v>
      </c>
      <c r="AB25">
        <v>9.3949999999999996</v>
      </c>
      <c r="AE25">
        <v>1948</v>
      </c>
      <c r="AF25">
        <v>10000</v>
      </c>
    </row>
    <row r="26" spans="1:32" x14ac:dyDescent="0.2">
      <c r="A26">
        <v>24</v>
      </c>
      <c r="B26">
        <v>87</v>
      </c>
      <c r="C26">
        <v>86</v>
      </c>
      <c r="D26">
        <v>6.5</v>
      </c>
      <c r="E26">
        <v>7.25</v>
      </c>
      <c r="F26">
        <v>0</v>
      </c>
      <c r="G26" s="13">
        <v>5043.3999999999996</v>
      </c>
      <c r="H26" s="13">
        <v>340397.4</v>
      </c>
      <c r="I26" s="13">
        <v>340397.4</v>
      </c>
      <c r="J26" s="13">
        <v>339193</v>
      </c>
      <c r="K26" s="13">
        <v>500001</v>
      </c>
      <c r="L26" s="13">
        <v>0</v>
      </c>
      <c r="M26" s="13">
        <v>159603.6</v>
      </c>
      <c r="N26" s="13">
        <v>500001</v>
      </c>
      <c r="O26">
        <v>1</v>
      </c>
      <c r="P26" s="15">
        <f t="shared" si="0"/>
        <v>31.599537855035845</v>
      </c>
      <c r="Q26">
        <f t="shared" si="1"/>
        <v>87</v>
      </c>
      <c r="S26" cm="1">
        <f t="array" ref="S26">INDEX(AB$2:AB$160,(ROW()-2)+S$2-1926)</f>
        <v>11.4</v>
      </c>
      <c r="T26">
        <f>R26*(1-Sales_Tax/100)</f>
        <v>0</v>
      </c>
      <c r="U26" s="13">
        <f>(U25+T26-V26-FeePerYear)*(1+S26/100)</f>
        <v>377671.57772074803</v>
      </c>
      <c r="V26" s="13">
        <f>IF((FaceValue-U25)/1000*P26&gt;0, (FaceValue-U25)/1000*P26, 0)</f>
        <v>4929.4516891590638</v>
      </c>
      <c r="W26" s="13">
        <f t="shared" si="2"/>
        <v>37274.177720748005</v>
      </c>
      <c r="Y26" s="13">
        <f t="shared" si="3"/>
        <v>27521.194509283945</v>
      </c>
      <c r="Z26" s="13">
        <f t="shared" si="4"/>
        <v>372398.31868577446</v>
      </c>
      <c r="AA26">
        <v>1950</v>
      </c>
      <c r="AB26">
        <v>15.855</v>
      </c>
      <c r="AE26">
        <v>1949</v>
      </c>
      <c r="AF26">
        <v>10000</v>
      </c>
    </row>
    <row r="27" spans="1:32" x14ac:dyDescent="0.2">
      <c r="A27">
        <v>25</v>
      </c>
      <c r="B27">
        <v>88</v>
      </c>
      <c r="C27">
        <v>87</v>
      </c>
      <c r="D27">
        <v>6.5</v>
      </c>
      <c r="E27">
        <v>7.25</v>
      </c>
      <c r="F27">
        <v>0</v>
      </c>
      <c r="G27" s="13">
        <v>5038</v>
      </c>
      <c r="H27" s="13">
        <v>357125</v>
      </c>
      <c r="I27" s="13">
        <v>357125</v>
      </c>
      <c r="J27" s="13">
        <v>355929</v>
      </c>
      <c r="K27" s="13">
        <v>500001</v>
      </c>
      <c r="L27" s="13">
        <v>0</v>
      </c>
      <c r="M27" s="13">
        <v>142876</v>
      </c>
      <c r="N27" s="13">
        <v>500001</v>
      </c>
      <c r="O27">
        <v>0</v>
      </c>
      <c r="P27" s="16">
        <f t="shared" si="0"/>
        <v>35.261345502393681</v>
      </c>
      <c r="Q27">
        <f t="shared" si="1"/>
        <v>88</v>
      </c>
      <c r="S27" cm="1">
        <f t="array" ref="S27">INDEX(AB$2:AB$160,(ROW()-2)+S$2-1926)</f>
        <v>8.24</v>
      </c>
      <c r="T27">
        <f>R27*(1-Sales_Tax/100)</f>
        <v>0</v>
      </c>
      <c r="U27" s="13">
        <f>(U26+T27-V27-FeePerYear)*(1+S27/100)</f>
        <v>404068.70146573556</v>
      </c>
      <c r="V27" s="13">
        <f>IF((FaceValue-U26)/1000*P27&gt;0, (FaceValue-U26)/1000*P27, 0)</f>
        <v>4313.4647627514159</v>
      </c>
      <c r="W27" s="13">
        <f t="shared" si="2"/>
        <v>46943.701465735561</v>
      </c>
      <c r="Y27" s="13">
        <f t="shared" si="3"/>
        <v>21479.935021795467</v>
      </c>
      <c r="Z27" s="13">
        <f t="shared" si="4"/>
        <v>393878.25370756991</v>
      </c>
      <c r="AA27">
        <v>1951</v>
      </c>
      <c r="AB27">
        <v>12.01</v>
      </c>
      <c r="AE27">
        <v>1950</v>
      </c>
      <c r="AF27">
        <v>105</v>
      </c>
    </row>
    <row r="28" spans="1:32" x14ac:dyDescent="0.2">
      <c r="A28">
        <v>26</v>
      </c>
      <c r="B28">
        <v>89</v>
      </c>
      <c r="C28">
        <v>88</v>
      </c>
      <c r="D28">
        <v>6.5</v>
      </c>
      <c r="E28">
        <v>7.25</v>
      </c>
      <c r="F28">
        <v>0</v>
      </c>
      <c r="G28" s="13">
        <v>4815.2</v>
      </c>
      <c r="H28" s="13">
        <v>382277.8</v>
      </c>
      <c r="I28" s="13">
        <v>382277.8</v>
      </c>
      <c r="J28" s="13">
        <v>381155.8</v>
      </c>
      <c r="K28" s="13">
        <v>513201.2</v>
      </c>
      <c r="L28" s="13">
        <v>0</v>
      </c>
      <c r="M28" s="13">
        <v>130923.4</v>
      </c>
      <c r="N28" s="13">
        <v>513201.2</v>
      </c>
      <c r="O28">
        <v>1</v>
      </c>
      <c r="P28" s="5">
        <f t="shared" si="0"/>
        <v>36.77875765523963</v>
      </c>
      <c r="Q28">
        <f t="shared" si="1"/>
        <v>89</v>
      </c>
      <c r="S28" cm="1">
        <f t="array" ref="S28">INDEX(AB$2:AB$160,(ROW()-2)+S$2-1926)</f>
        <v>6.2249999999999996</v>
      </c>
      <c r="T28">
        <f>R28*(1-Sales_Tax/100)</f>
        <v>0</v>
      </c>
      <c r="U28" s="13">
        <f>(U27+T28-V28-FeePerYear)*(1+S28/100)</f>
        <v>425420.99908635701</v>
      </c>
      <c r="V28" s="13">
        <f>IF((FaceValue-U27)/1000*P28&gt;0, (FaceValue-U27)/1000*P28, 0)</f>
        <v>3528.2339803441569</v>
      </c>
      <c r="W28" s="13">
        <f t="shared" si="2"/>
        <v>43143.199086357024</v>
      </c>
      <c r="Y28" s="13">
        <f t="shared" si="3"/>
        <v>17163.244905307358</v>
      </c>
      <c r="Z28" s="13">
        <f t="shared" si="4"/>
        <v>411041.49861287727</v>
      </c>
      <c r="AA28">
        <v>1952</v>
      </c>
      <c r="AB28">
        <v>9.1850000000000005</v>
      </c>
      <c r="AE28">
        <v>1951</v>
      </c>
      <c r="AF28">
        <v>101</v>
      </c>
    </row>
    <row r="29" spans="1:32" x14ac:dyDescent="0.2">
      <c r="A29">
        <v>27</v>
      </c>
      <c r="B29">
        <v>90</v>
      </c>
      <c r="C29">
        <v>89</v>
      </c>
      <c r="D29">
        <v>6.5</v>
      </c>
      <c r="E29">
        <v>7.25</v>
      </c>
      <c r="F29">
        <v>0</v>
      </c>
      <c r="G29" s="13">
        <v>6620.4</v>
      </c>
      <c r="H29" s="13">
        <v>360404.6</v>
      </c>
      <c r="I29" s="13">
        <v>360404.6</v>
      </c>
      <c r="J29" s="13">
        <v>358798.4</v>
      </c>
      <c r="K29" s="13">
        <v>500001</v>
      </c>
      <c r="L29" s="13">
        <v>0</v>
      </c>
      <c r="M29" s="13">
        <v>139596.40000000002</v>
      </c>
      <c r="N29" s="13">
        <v>500001</v>
      </c>
      <c r="O29">
        <v>1</v>
      </c>
      <c r="P29" s="5">
        <f t="shared" si="0"/>
        <v>47.425291769701786</v>
      </c>
      <c r="Q29">
        <f t="shared" si="1"/>
        <v>90</v>
      </c>
      <c r="S29" cm="1">
        <f t="array" ref="S29">INDEX(AB$2:AB$160,(ROW()-2)+S$2-1926)</f>
        <v>-5.03</v>
      </c>
      <c r="T29">
        <f>R29*(1-Sales_Tax/100)</f>
        <v>0</v>
      </c>
      <c r="U29" s="13">
        <f>(U28+T29-V29-FeePerYear)*(1+S29/100)</f>
        <v>400615.81457726547</v>
      </c>
      <c r="V29" s="13">
        <f>IF((FaceValue-U28)/1000*P29&gt;0, (FaceValue-U28)/1000*P29, 0)</f>
        <v>3536.9308782223748</v>
      </c>
      <c r="W29" s="13">
        <f t="shared" si="2"/>
        <v>40211.214577265491</v>
      </c>
      <c r="Y29" s="13">
        <f t="shared" si="3"/>
        <v>-14472.771166159409</v>
      </c>
      <c r="Z29" s="13">
        <f t="shared" si="4"/>
        <v>396568.72744671785</v>
      </c>
      <c r="AA29">
        <v>1953</v>
      </c>
      <c r="AB29">
        <v>-0.49500000000000011</v>
      </c>
      <c r="AE29">
        <v>1952</v>
      </c>
      <c r="AF29">
        <v>100</v>
      </c>
    </row>
    <row r="30" spans="1:32" x14ac:dyDescent="0.2">
      <c r="A30">
        <v>28</v>
      </c>
      <c r="B30">
        <v>91</v>
      </c>
      <c r="C30">
        <v>90</v>
      </c>
      <c r="D30">
        <v>6.5</v>
      </c>
      <c r="E30">
        <v>7.25</v>
      </c>
      <c r="F30">
        <v>0</v>
      </c>
      <c r="G30" s="13">
        <v>6842.6</v>
      </c>
      <c r="H30" s="13">
        <v>372821.4</v>
      </c>
      <c r="I30" s="13">
        <v>372821.4</v>
      </c>
      <c r="J30" s="13">
        <v>371162.6</v>
      </c>
      <c r="K30" s="13">
        <v>500001</v>
      </c>
      <c r="L30" s="13">
        <v>0</v>
      </c>
      <c r="M30" s="13">
        <v>127179.6</v>
      </c>
      <c r="N30" s="13">
        <v>500001</v>
      </c>
      <c r="O30">
        <v>1</v>
      </c>
      <c r="P30" s="5">
        <f t="shared" si="0"/>
        <v>53.802653884742519</v>
      </c>
      <c r="Q30">
        <f t="shared" si="1"/>
        <v>91</v>
      </c>
      <c r="S30" cm="1">
        <f t="array" ref="S30">INDEX(AB$2:AB$160,(ROW()-2)+S$2-1926)</f>
        <v>11.99</v>
      </c>
      <c r="T30">
        <f>R30*(1-Sales_Tax/100)</f>
        <v>0</v>
      </c>
      <c r="U30" s="13">
        <f>(U29+T30-V30-FeePerYear)*(1+S30/100)</f>
        <v>442605.40157686616</v>
      </c>
      <c r="V30" s="13">
        <f>IF((FaceValue-U29)/1000*P30&gt;0, (FaceValue-U29)/1000*P30, 0)</f>
        <v>5347.132929916459</v>
      </c>
      <c r="W30" s="13">
        <f t="shared" si="2"/>
        <v>69784.00157686614</v>
      </c>
      <c r="Y30" s="13">
        <f t="shared" si="3"/>
        <v>33284.013294603028</v>
      </c>
      <c r="Z30" s="13">
        <f t="shared" si="4"/>
        <v>429852.74074132089</v>
      </c>
      <c r="AA30">
        <v>1954</v>
      </c>
      <c r="AB30">
        <v>26.31</v>
      </c>
      <c r="AE30">
        <v>1953</v>
      </c>
      <c r="AF30">
        <v>98</v>
      </c>
    </row>
    <row r="31" spans="1:32" x14ac:dyDescent="0.2">
      <c r="A31">
        <v>29</v>
      </c>
      <c r="B31">
        <v>92</v>
      </c>
      <c r="C31">
        <v>91</v>
      </c>
      <c r="D31">
        <v>6.5</v>
      </c>
      <c r="E31">
        <v>7.25</v>
      </c>
      <c r="F31">
        <v>0</v>
      </c>
      <c r="G31" s="13">
        <v>5016.3999999999996</v>
      </c>
      <c r="H31" s="13">
        <v>424035.4</v>
      </c>
      <c r="I31" s="13">
        <v>424035.4</v>
      </c>
      <c r="J31" s="13">
        <v>422873</v>
      </c>
      <c r="K31" s="13">
        <v>500001</v>
      </c>
      <c r="L31" s="13">
        <v>0</v>
      </c>
      <c r="M31" s="13">
        <v>75965.600000000006</v>
      </c>
      <c r="N31" s="13">
        <v>500001</v>
      </c>
      <c r="O31">
        <v>1</v>
      </c>
      <c r="P31" s="15">
        <f t="shared" si="0"/>
        <v>66.035152753351511</v>
      </c>
      <c r="Q31">
        <f t="shared" si="1"/>
        <v>92</v>
      </c>
      <c r="S31" cm="1">
        <f t="array" ref="S31">INDEX(AB$2:AB$160,(ROW()-2)+S$2-1926)</f>
        <v>5.53</v>
      </c>
      <c r="T31">
        <f>R31*(1-Sales_Tax/100)</f>
        <v>0</v>
      </c>
      <c r="U31" s="13">
        <f>(U30+T31-V31-FeePerYear)*(1+S31/100)</f>
        <v>463029.06383258081</v>
      </c>
      <c r="V31" s="13">
        <f>IF((FaceValue-U30)/1000*P31&gt;0, (FaceValue-U30)/1000*P31, 0)</f>
        <v>3790.0610740889106</v>
      </c>
      <c r="W31" s="13">
        <f t="shared" si="2"/>
        <v>38993.663832580787</v>
      </c>
      <c r="Y31" s="13">
        <f t="shared" si="3"/>
        <v>16639.599594096533</v>
      </c>
      <c r="Z31" s="13">
        <f t="shared" si="4"/>
        <v>446492.34033541742</v>
      </c>
      <c r="AA31">
        <v>1955</v>
      </c>
      <c r="AB31">
        <v>15.78</v>
      </c>
      <c r="AE31">
        <v>1954</v>
      </c>
      <c r="AF31">
        <v>97</v>
      </c>
    </row>
    <row r="32" spans="1:32" x14ac:dyDescent="0.2">
      <c r="A32">
        <v>30</v>
      </c>
      <c r="B32">
        <v>93</v>
      </c>
      <c r="C32">
        <v>92</v>
      </c>
      <c r="D32">
        <v>6.5</v>
      </c>
      <c r="E32">
        <v>7.25</v>
      </c>
      <c r="F32">
        <v>0</v>
      </c>
      <c r="G32" s="13">
        <v>3924</v>
      </c>
      <c r="H32" s="13">
        <v>482889</v>
      </c>
      <c r="I32" s="13">
        <v>482889</v>
      </c>
      <c r="J32" s="13">
        <v>482063</v>
      </c>
      <c r="K32" s="13">
        <v>566002</v>
      </c>
      <c r="L32" s="13">
        <v>0</v>
      </c>
      <c r="M32" s="13">
        <v>83113</v>
      </c>
      <c r="N32" s="13">
        <v>566002</v>
      </c>
      <c r="O32">
        <v>0</v>
      </c>
      <c r="P32" s="16">
        <f>(P$31-P$26)/5*(ROW()-ROW(P$31))+P$31</f>
        <v>72.922275733014644</v>
      </c>
      <c r="Q32">
        <f t="shared" si="1"/>
        <v>93</v>
      </c>
      <c r="S32" cm="1">
        <f t="array" ref="S32">INDEX(AB$2:AB$160,(ROW()-2)+S$2-1926)</f>
        <v>-4.25</v>
      </c>
      <c r="T32">
        <f>R32*(1-Sales_Tax/100)</f>
        <v>0</v>
      </c>
      <c r="U32" s="13">
        <f>(U31+T32-V32-FeePerYear)*(1+S32/100)</f>
        <v>440721.02902244352</v>
      </c>
      <c r="V32" s="13">
        <f>IF((FaceValue-U31)/1000*P32&gt;0, (FaceValue-U31)/1000*P32, 0)</f>
        <v>2696.004801308226</v>
      </c>
      <c r="W32" s="13">
        <f t="shared" si="2"/>
        <v>-42167.970977556484</v>
      </c>
      <c r="Y32" s="13">
        <f t="shared" si="3"/>
        <v>-13283.147124978668</v>
      </c>
      <c r="Z32" s="13">
        <f t="shared" si="4"/>
        <v>433209.19321043877</v>
      </c>
      <c r="AA32">
        <v>1956</v>
      </c>
      <c r="AB32">
        <v>3.2799999999999994</v>
      </c>
      <c r="AE32">
        <v>1955</v>
      </c>
      <c r="AF32">
        <v>95</v>
      </c>
    </row>
    <row r="33" spans="1:32" x14ac:dyDescent="0.2">
      <c r="A33">
        <v>31</v>
      </c>
      <c r="B33">
        <v>94</v>
      </c>
      <c r="C33">
        <v>93</v>
      </c>
      <c r="D33">
        <v>6.5</v>
      </c>
      <c r="E33">
        <v>7.25</v>
      </c>
      <c r="F33">
        <v>0</v>
      </c>
      <c r="G33" s="13">
        <v>3402.4</v>
      </c>
      <c r="H33" s="13">
        <v>519951.8</v>
      </c>
      <c r="I33" s="13">
        <v>519951.8</v>
      </c>
      <c r="J33" s="13">
        <v>519280</v>
      </c>
      <c r="K33" s="13">
        <v>590734.80000000005</v>
      </c>
      <c r="L33" s="13">
        <v>0</v>
      </c>
      <c r="M33" s="13">
        <v>70783</v>
      </c>
      <c r="N33" s="13">
        <v>590734.80000000005</v>
      </c>
      <c r="O33">
        <v>1</v>
      </c>
      <c r="P33" s="16">
        <f t="shared" ref="P33:P48" si="5">(P$31-P$26)/5*(ROW()-ROW(P$31))+P$31</f>
        <v>79.809398712677776</v>
      </c>
      <c r="Q33">
        <f t="shared" si="1"/>
        <v>94</v>
      </c>
      <c r="S33" cm="1">
        <f t="array" ref="S33">INDEX(AB$2:AB$160,(ROW()-2)+S$2-1926)</f>
        <v>2.0049999999999999</v>
      </c>
      <c r="T33">
        <f>R33*(1-Sales_Tax/100)</f>
        <v>0</v>
      </c>
      <c r="U33" s="13">
        <f>(U32+T33-V33-FeePerYear)*(1+S33/100)</f>
        <v>444680.60719276639</v>
      </c>
      <c r="V33" s="13">
        <f>IF((FaceValue-U32)/1000*P33&gt;0, (FaceValue-U32)/1000*P33, 0)</f>
        <v>4731.0190300250597</v>
      </c>
      <c r="W33" s="13">
        <f t="shared" si="2"/>
        <v>-75271.192807233601</v>
      </c>
      <c r="Y33" s="13">
        <f t="shared" si="3"/>
        <v>6080.0910267085073</v>
      </c>
      <c r="Z33" s="13">
        <f t="shared" si="4"/>
        <v>439289.28423714725</v>
      </c>
      <c r="AA33">
        <v>1957</v>
      </c>
      <c r="AB33">
        <v>-5.39</v>
      </c>
      <c r="AE33">
        <v>1956</v>
      </c>
      <c r="AF33">
        <v>95</v>
      </c>
    </row>
    <row r="34" spans="1:32" x14ac:dyDescent="0.2">
      <c r="A34">
        <v>32</v>
      </c>
      <c r="B34">
        <v>95</v>
      </c>
      <c r="C34">
        <v>94</v>
      </c>
      <c r="D34">
        <v>6.5</v>
      </c>
      <c r="E34">
        <v>7.25</v>
      </c>
      <c r="F34">
        <v>0</v>
      </c>
      <c r="G34" s="13">
        <v>2880.8</v>
      </c>
      <c r="H34" s="13">
        <v>557014.6</v>
      </c>
      <c r="I34" s="13">
        <v>557014.6</v>
      </c>
      <c r="J34" s="13">
        <v>556497</v>
      </c>
      <c r="K34" s="13">
        <v>615467.6</v>
      </c>
      <c r="L34" s="13">
        <v>0</v>
      </c>
      <c r="M34" s="13">
        <v>58453</v>
      </c>
      <c r="N34" s="13">
        <v>615467.6</v>
      </c>
      <c r="O34">
        <v>1</v>
      </c>
      <c r="P34" s="16">
        <f t="shared" si="5"/>
        <v>86.696521692340909</v>
      </c>
      <c r="Q34">
        <f t="shared" si="1"/>
        <v>95</v>
      </c>
      <c r="S34" cm="1">
        <f t="array" ref="S34">INDEX(AB$2:AB$160,(ROW()-2)+S$2-1926)</f>
        <v>7.1550000000000002</v>
      </c>
      <c r="T34">
        <f>R34*(1-Sales_Tax/100)</f>
        <v>0</v>
      </c>
      <c r="U34" s="13">
        <f>(U33+T34-V34-FeePerYear)*(1+S34/100)</f>
        <v>471304.77447483828</v>
      </c>
      <c r="V34" s="13">
        <f>IF((FaceValue-U33)/1000*P34&gt;0, (FaceValue-U33)/1000*P34, 0)</f>
        <v>4795.9989385194567</v>
      </c>
      <c r="W34" s="13">
        <f t="shared" si="2"/>
        <v>-85709.825525161694</v>
      </c>
      <c r="Y34" s="13">
        <f t="shared" si="3"/>
        <v>22001.803801017519</v>
      </c>
      <c r="Z34" s="13">
        <f t="shared" si="4"/>
        <v>461291.08803816477</v>
      </c>
      <c r="AA34">
        <v>1958</v>
      </c>
      <c r="AB34">
        <v>21.68</v>
      </c>
      <c r="AE34">
        <v>1957</v>
      </c>
      <c r="AF34">
        <v>95</v>
      </c>
    </row>
    <row r="35" spans="1:32" x14ac:dyDescent="0.2">
      <c r="A35">
        <v>33</v>
      </c>
      <c r="B35">
        <v>96</v>
      </c>
      <c r="C35">
        <v>95</v>
      </c>
      <c r="D35">
        <v>6.5</v>
      </c>
      <c r="E35">
        <v>7.25</v>
      </c>
      <c r="F35">
        <v>0</v>
      </c>
      <c r="G35" s="13">
        <v>2359.1999999999998</v>
      </c>
      <c r="H35" s="13">
        <v>594077.4</v>
      </c>
      <c r="I35" s="13">
        <v>594077.4</v>
      </c>
      <c r="J35" s="13">
        <v>593714</v>
      </c>
      <c r="K35" s="13">
        <v>640200.4</v>
      </c>
      <c r="L35" s="13">
        <v>0</v>
      </c>
      <c r="M35" s="13">
        <v>46123</v>
      </c>
      <c r="N35" s="13">
        <v>640200.4</v>
      </c>
      <c r="O35">
        <v>1</v>
      </c>
      <c r="P35" s="16">
        <f t="shared" si="5"/>
        <v>93.583644672004041</v>
      </c>
      <c r="Q35">
        <f t="shared" si="1"/>
        <v>96</v>
      </c>
      <c r="S35" cm="1">
        <f t="array" ref="S35">INDEX(AB$2:AB$160,(ROW()-2)+S$2-1926)</f>
        <v>9.49</v>
      </c>
      <c r="T35">
        <f>R35*(1-Sales_Tax/100)</f>
        <v>0</v>
      </c>
      <c r="U35" s="13">
        <f>(U34+T35-V35-FeePerYear)*(1+S35/100)</f>
        <v>513036.60396356328</v>
      </c>
      <c r="V35" s="13">
        <f>IF((FaceValue-U34)/1000*P35&gt;0, (FaceValue-U34)/1000*P35, 0)</f>
        <v>2685.4037893297545</v>
      </c>
      <c r="W35" s="13">
        <f t="shared" si="2"/>
        <v>-81040.796036436746</v>
      </c>
      <c r="Y35" s="13">
        <f t="shared" si="3"/>
        <v>30643.566978375286</v>
      </c>
      <c r="Z35" s="13">
        <f t="shared" si="4"/>
        <v>491934.65501654008</v>
      </c>
      <c r="AA35">
        <v>1959</v>
      </c>
      <c r="AB35">
        <v>5.98</v>
      </c>
      <c r="AE35">
        <v>1958</v>
      </c>
      <c r="AF35">
        <v>95</v>
      </c>
    </row>
    <row r="36" spans="1:32" x14ac:dyDescent="0.2">
      <c r="A36">
        <v>34</v>
      </c>
      <c r="B36">
        <v>97</v>
      </c>
      <c r="C36">
        <v>96</v>
      </c>
      <c r="D36">
        <v>6.5</v>
      </c>
      <c r="E36">
        <v>7.25</v>
      </c>
      <c r="F36">
        <v>0</v>
      </c>
      <c r="G36" s="13">
        <v>1837.6</v>
      </c>
      <c r="H36" s="13">
        <v>631140.19999999995</v>
      </c>
      <c r="I36" s="13">
        <v>631140.19999999995</v>
      </c>
      <c r="J36" s="13">
        <v>630931</v>
      </c>
      <c r="K36" s="13">
        <v>664933.19999999995</v>
      </c>
      <c r="L36" s="13">
        <v>0</v>
      </c>
      <c r="M36" s="13">
        <v>33793</v>
      </c>
      <c r="N36" s="13">
        <v>664933.19999999995</v>
      </c>
      <c r="O36">
        <v>1</v>
      </c>
      <c r="P36" s="16">
        <f t="shared" si="5"/>
        <v>100.47076765166717</v>
      </c>
      <c r="Q36">
        <f t="shared" si="1"/>
        <v>97</v>
      </c>
      <c r="S36" cm="1">
        <f t="array" ref="S36">INDEX(AB$2:AB$160,(ROW()-2)+S$2-1926)</f>
        <v>-7.33</v>
      </c>
      <c r="T36">
        <f>R36*(1-Sales_Tax/100)</f>
        <v>0</v>
      </c>
      <c r="U36" s="13">
        <f>(U35+T36-V36-FeePerYear)*(1+S36/100)</f>
        <v>475384.6858930341</v>
      </c>
      <c r="V36" s="13">
        <f>IF((FaceValue-U35)/1000*P36&gt;0, (FaceValue-U35)/1000*P36, 0)</f>
        <v>0</v>
      </c>
      <c r="W36" s="13">
        <f t="shared" si="2"/>
        <v>-155755.51410696586</v>
      </c>
      <c r="Y36" s="13">
        <f t="shared" si="3"/>
        <v>-25241.167148898672</v>
      </c>
      <c r="Z36" s="13">
        <f t="shared" si="4"/>
        <v>466693.48786764144</v>
      </c>
      <c r="AA36">
        <v>1960</v>
      </c>
      <c r="AB36">
        <v>0.23499999999999996</v>
      </c>
      <c r="AE36">
        <v>1959</v>
      </c>
      <c r="AF36">
        <v>94</v>
      </c>
    </row>
    <row r="37" spans="1:32" x14ac:dyDescent="0.2">
      <c r="A37">
        <v>35</v>
      </c>
      <c r="B37">
        <v>98</v>
      </c>
      <c r="C37">
        <v>97</v>
      </c>
      <c r="D37">
        <v>6.5</v>
      </c>
      <c r="E37">
        <v>7.25</v>
      </c>
      <c r="F37">
        <v>0</v>
      </c>
      <c r="G37" s="13">
        <v>1316</v>
      </c>
      <c r="H37" s="13">
        <v>668203</v>
      </c>
      <c r="I37" s="13">
        <v>668203</v>
      </c>
      <c r="J37" s="13">
        <v>668148</v>
      </c>
      <c r="K37" s="13">
        <v>689666</v>
      </c>
      <c r="L37" s="13">
        <v>0</v>
      </c>
      <c r="M37" s="13">
        <v>21463</v>
      </c>
      <c r="N37" s="13">
        <v>689666</v>
      </c>
      <c r="O37">
        <v>0</v>
      </c>
      <c r="P37" s="16">
        <f t="shared" si="5"/>
        <v>107.35789063133031</v>
      </c>
      <c r="Q37">
        <f t="shared" si="1"/>
        <v>98</v>
      </c>
      <c r="S37" cm="1">
        <f t="array" ref="S37">INDEX(AB$2:AB$160,(ROW()-2)+S$2-1926)</f>
        <v>-13.234999999999999</v>
      </c>
      <c r="T37">
        <f>R37*(1-Sales_Tax/100)</f>
        <v>0</v>
      </c>
      <c r="U37" s="13">
        <f>(U36+T37-V37-FeePerYear)*(1+S37/100)</f>
        <v>410131.24650457664</v>
      </c>
      <c r="V37" s="13">
        <f>IF((FaceValue-U36)/1000*P37&gt;0, (FaceValue-U36)/1000*P37, 0)</f>
        <v>2642.6481997514875</v>
      </c>
      <c r="W37" s="13">
        <f t="shared" si="2"/>
        <v>-258071.75349542336</v>
      </c>
      <c r="Y37" s="13">
        <f t="shared" si="3"/>
        <v>-43236.818183497635</v>
      </c>
      <c r="Z37" s="13">
        <f t="shared" si="4"/>
        <v>423456.6696841438</v>
      </c>
      <c r="AA37">
        <v>1961</v>
      </c>
      <c r="AB37">
        <v>13.445000000000002</v>
      </c>
      <c r="AE37">
        <v>1960</v>
      </c>
      <c r="AF37">
        <v>94</v>
      </c>
    </row>
    <row r="38" spans="1:32" x14ac:dyDescent="0.2">
      <c r="A38">
        <v>36</v>
      </c>
      <c r="B38">
        <v>99</v>
      </c>
      <c r="C38">
        <v>98</v>
      </c>
      <c r="D38">
        <v>6.5</v>
      </c>
      <c r="E38">
        <v>7.25</v>
      </c>
      <c r="F38">
        <v>0</v>
      </c>
      <c r="G38" s="13">
        <v>1052.8</v>
      </c>
      <c r="H38" s="13">
        <v>724299</v>
      </c>
      <c r="I38" s="13">
        <v>724299</v>
      </c>
      <c r="J38" s="13">
        <v>724255</v>
      </c>
      <c r="K38" s="13">
        <v>741469.4</v>
      </c>
      <c r="L38" s="13">
        <v>0</v>
      </c>
      <c r="M38" s="13">
        <v>17170.400000000001</v>
      </c>
      <c r="N38" s="13">
        <v>741469.4</v>
      </c>
      <c r="O38">
        <v>1</v>
      </c>
      <c r="P38" s="16">
        <f t="shared" si="5"/>
        <v>114.24501361099344</v>
      </c>
      <c r="Q38">
        <f t="shared" si="1"/>
        <v>99</v>
      </c>
      <c r="S38" cm="1">
        <f t="array" ref="S38">INDEX(AB$2:AB$160,(ROW()-2)+S$2-1926)</f>
        <v>18.600000000000001</v>
      </c>
      <c r="T38">
        <f>R38*(1-Sales_Tax/100)</f>
        <v>0</v>
      </c>
      <c r="U38" s="13">
        <f>(U37+T38-V38-FeePerYear)*(1+S38/100)</f>
        <v>474179.62879241072</v>
      </c>
      <c r="V38" s="13">
        <f>IF((FaceValue-U37)/1000*P38&gt;0, (FaceValue-U37)/1000*P38, 0)</f>
        <v>10267.056966287657</v>
      </c>
      <c r="W38" s="13">
        <f t="shared" si="2"/>
        <v>-250119.37120758928</v>
      </c>
      <c r="Y38" s="13">
        <f t="shared" si="3"/>
        <v>55134.058392875522</v>
      </c>
      <c r="Z38" s="13">
        <f t="shared" si="4"/>
        <v>478590.72807701933</v>
      </c>
      <c r="AA38">
        <v>1962</v>
      </c>
      <c r="AB38">
        <v>-4.3650000000000002</v>
      </c>
      <c r="AE38">
        <v>1961</v>
      </c>
      <c r="AF38">
        <v>94</v>
      </c>
    </row>
    <row r="39" spans="1:32" x14ac:dyDescent="0.2">
      <c r="A39">
        <v>37</v>
      </c>
      <c r="B39">
        <v>100</v>
      </c>
      <c r="C39">
        <v>99</v>
      </c>
      <c r="D39">
        <v>6.5</v>
      </c>
      <c r="E39">
        <v>7.25</v>
      </c>
      <c r="F39">
        <v>0</v>
      </c>
      <c r="G39" s="13">
        <v>789.6</v>
      </c>
      <c r="H39" s="13">
        <v>780395</v>
      </c>
      <c r="I39" s="13">
        <v>780395</v>
      </c>
      <c r="J39" s="13">
        <v>780362</v>
      </c>
      <c r="K39" s="13">
        <v>793272.8</v>
      </c>
      <c r="L39" s="13">
        <v>0</v>
      </c>
      <c r="M39" s="13">
        <v>12877.8</v>
      </c>
      <c r="N39" s="13">
        <v>793272.8</v>
      </c>
      <c r="O39">
        <v>1</v>
      </c>
      <c r="P39" s="16">
        <f t="shared" si="5"/>
        <v>121.13213659065657</v>
      </c>
      <c r="Q39">
        <f t="shared" si="1"/>
        <v>100</v>
      </c>
      <c r="S39" cm="1">
        <f t="array" ref="S39">INDEX(AB$2:AB$160,(ROW()-2)+S$2-1926)</f>
        <v>11.92</v>
      </c>
      <c r="T39">
        <f>R39*(1-Sales_Tax/100)</f>
        <v>0</v>
      </c>
      <c r="U39" s="13">
        <f>(U38+T39-V39-FeePerYear)*(1+S39/100)</f>
        <v>527145.3847460798</v>
      </c>
      <c r="V39" s="13">
        <f>IF((FaceValue-U38)/1000*P39&gt;0, (FaceValue-U38)/1000*P39, 0)</f>
        <v>3127.6767319391611</v>
      </c>
      <c r="W39" s="13">
        <f t="shared" si="2"/>
        <v>-253249.6152539202</v>
      </c>
      <c r="Y39" s="13">
        <f t="shared" si="3"/>
        <v>39933.610350746487</v>
      </c>
      <c r="Z39" s="13">
        <f t="shared" si="4"/>
        <v>518524.33842776582</v>
      </c>
      <c r="AA39">
        <v>1963</v>
      </c>
      <c r="AB39">
        <v>11.4</v>
      </c>
      <c r="AE39">
        <v>1962</v>
      </c>
      <c r="AF39">
        <v>94</v>
      </c>
    </row>
    <row r="40" spans="1:32" x14ac:dyDescent="0.2">
      <c r="A40">
        <v>38</v>
      </c>
      <c r="B40">
        <v>101</v>
      </c>
      <c r="C40">
        <v>100</v>
      </c>
      <c r="D40">
        <v>6.5</v>
      </c>
      <c r="E40">
        <v>7.25</v>
      </c>
      <c r="F40">
        <v>0</v>
      </c>
      <c r="G40" s="13">
        <v>526.40000000000009</v>
      </c>
      <c r="H40" s="13">
        <v>836491</v>
      </c>
      <c r="I40" s="13">
        <v>836491</v>
      </c>
      <c r="J40" s="13">
        <v>836469</v>
      </c>
      <c r="K40" s="13">
        <v>845076.2</v>
      </c>
      <c r="L40" s="13">
        <v>0</v>
      </c>
      <c r="M40" s="13">
        <v>8585.1999999999989</v>
      </c>
      <c r="N40" s="13">
        <v>845076.2</v>
      </c>
      <c r="O40">
        <v>1</v>
      </c>
      <c r="P40" s="16">
        <f t="shared" si="5"/>
        <v>128.01925957031972</v>
      </c>
      <c r="Q40">
        <f t="shared" si="1"/>
        <v>101</v>
      </c>
      <c r="S40" cm="1">
        <f t="array" ref="S40">INDEX(AB$2:AB$160,(ROW()-2)+S$2-1926)</f>
        <v>-3.5900000000000003</v>
      </c>
      <c r="T40">
        <f>R40*(1-Sales_Tax/100)</f>
        <v>0</v>
      </c>
      <c r="U40" s="13">
        <f>(U39+T40-V40-FeePerYear)*(1+S40/100)</f>
        <v>508172.66043369554</v>
      </c>
      <c r="V40" s="13">
        <f>IF((FaceValue-U39)/1000*P40&gt;0, (FaceValue-U39)/1000*P40, 0)</f>
        <v>0</v>
      </c>
      <c r="W40" s="13">
        <f t="shared" si="2"/>
        <v>-328318.33956630446</v>
      </c>
      <c r="Y40" s="13">
        <f t="shared" si="3"/>
        <v>-13030.516624689753</v>
      </c>
      <c r="Z40" s="13">
        <f t="shared" si="4"/>
        <v>505493.82180307608</v>
      </c>
      <c r="AA40">
        <v>1964</v>
      </c>
      <c r="AB40">
        <v>8.24</v>
      </c>
      <c r="AE40">
        <v>1963</v>
      </c>
      <c r="AF40">
        <v>94</v>
      </c>
    </row>
    <row r="41" spans="1:32" x14ac:dyDescent="0.2">
      <c r="A41">
        <v>39</v>
      </c>
      <c r="B41">
        <v>102</v>
      </c>
      <c r="C41">
        <v>101</v>
      </c>
      <c r="D41">
        <v>6.5</v>
      </c>
      <c r="E41">
        <v>7.25</v>
      </c>
      <c r="F41">
        <v>0</v>
      </c>
      <c r="G41" s="13">
        <v>263.20000000000005</v>
      </c>
      <c r="H41" s="13">
        <v>892587</v>
      </c>
      <c r="I41" s="13">
        <v>892587</v>
      </c>
      <c r="J41" s="13">
        <v>892576</v>
      </c>
      <c r="K41" s="13">
        <v>896879.6</v>
      </c>
      <c r="L41" s="13">
        <v>0</v>
      </c>
      <c r="M41" s="13">
        <v>4292.5999999999985</v>
      </c>
      <c r="N41" s="13">
        <v>896879.6</v>
      </c>
      <c r="O41">
        <v>1</v>
      </c>
      <c r="P41" s="16">
        <f t="shared" si="5"/>
        <v>134.90638254998282</v>
      </c>
      <c r="Q41">
        <f t="shared" si="1"/>
        <v>102</v>
      </c>
      <c r="S41" cm="1">
        <f t="array" ref="S41">INDEX(AB$2:AB$160,(ROW()-2)+S$2-1926)</f>
        <v>3.2799999999999994</v>
      </c>
      <c r="T41">
        <f>R41*(1-Sales_Tax/100)</f>
        <v>0</v>
      </c>
      <c r="U41" s="13">
        <f>(U40+T41-V41-FeePerYear)*(1+S41/100)</f>
        <v>524789.08369592077</v>
      </c>
      <c r="V41" s="13">
        <f>IF((FaceValue-U40)/1000*P41&gt;0, (FaceValue-U40)/1000*P41, 0)</f>
        <v>0</v>
      </c>
      <c r="W41" s="13">
        <f t="shared" si="2"/>
        <v>-367797.91630407923</v>
      </c>
      <c r="Y41" s="13">
        <f t="shared" si="3"/>
        <v>11606.138148598624</v>
      </c>
      <c r="Z41" s="13">
        <f t="shared" si="4"/>
        <v>517099.95995167468</v>
      </c>
      <c r="AA41">
        <v>1965</v>
      </c>
      <c r="AB41">
        <v>6.2249999999999996</v>
      </c>
      <c r="AE41">
        <v>1964</v>
      </c>
      <c r="AF41">
        <v>94</v>
      </c>
    </row>
    <row r="42" spans="1:32" x14ac:dyDescent="0.2">
      <c r="A42">
        <v>40</v>
      </c>
      <c r="B42">
        <v>103</v>
      </c>
      <c r="C42">
        <v>102</v>
      </c>
      <c r="D42">
        <v>6.5</v>
      </c>
      <c r="E42">
        <v>7.25</v>
      </c>
      <c r="F42">
        <v>0</v>
      </c>
      <c r="G42" s="13">
        <v>0</v>
      </c>
      <c r="H42" s="13">
        <v>948683</v>
      </c>
      <c r="I42" s="13">
        <v>948683</v>
      </c>
      <c r="J42" s="13">
        <v>948683</v>
      </c>
      <c r="K42" s="13">
        <v>948683</v>
      </c>
      <c r="L42" s="13">
        <v>0</v>
      </c>
      <c r="M42" s="13">
        <v>0</v>
      </c>
      <c r="N42" s="13">
        <v>948683</v>
      </c>
      <c r="O42">
        <v>0</v>
      </c>
      <c r="P42" s="16">
        <f t="shared" si="5"/>
        <v>141.79350552964598</v>
      </c>
      <c r="Q42">
        <f t="shared" si="1"/>
        <v>103</v>
      </c>
      <c r="S42" cm="1">
        <f t="array" ref="S42">INDEX(AB$2:AB$160,(ROW()-2)+S$2-1926)</f>
        <v>9.2200000000000006</v>
      </c>
      <c r="T42">
        <f>R42*(1-Sales_Tax/100)</f>
        <v>0</v>
      </c>
      <c r="U42" s="13">
        <f>(U41+T42-V42-FeePerYear)*(1+S42/100)</f>
        <v>573120.02721268474</v>
      </c>
      <c r="V42" s="13">
        <f>IF((FaceValue-U41)/1000*P42&gt;0, (FaceValue-U41)/1000*P42, 0)</f>
        <v>0</v>
      </c>
      <c r="W42" s="13">
        <f t="shared" si="2"/>
        <v>-375562.97278731526</v>
      </c>
      <c r="Y42" s="13">
        <f t="shared" si="3"/>
        <v>33373.631415281081</v>
      </c>
      <c r="Z42" s="13">
        <f t="shared" si="4"/>
        <v>550473.59136695578</v>
      </c>
      <c r="AA42">
        <v>1966</v>
      </c>
      <c r="AB42">
        <v>-5.03</v>
      </c>
      <c r="AE42">
        <v>1965</v>
      </c>
      <c r="AF42">
        <v>94</v>
      </c>
    </row>
    <row r="43" spans="1:32" x14ac:dyDescent="0.2">
      <c r="A43">
        <v>41</v>
      </c>
      <c r="B43">
        <v>104</v>
      </c>
      <c r="C43">
        <v>103</v>
      </c>
      <c r="D43">
        <v>6.5</v>
      </c>
      <c r="E43">
        <v>7.25</v>
      </c>
      <c r="F43">
        <v>0</v>
      </c>
      <c r="G43" s="13">
        <v>0</v>
      </c>
      <c r="H43" s="13">
        <v>1028457</v>
      </c>
      <c r="I43" s="13">
        <v>1028457</v>
      </c>
      <c r="J43" s="13">
        <v>1028457</v>
      </c>
      <c r="K43" s="13">
        <v>1028457</v>
      </c>
      <c r="L43" s="13">
        <v>0</v>
      </c>
      <c r="M43" s="13">
        <v>0</v>
      </c>
      <c r="N43" s="13">
        <v>1028457</v>
      </c>
      <c r="O43">
        <v>1</v>
      </c>
      <c r="P43" s="16">
        <f t="shared" si="5"/>
        <v>148.68062850930909</v>
      </c>
      <c r="Q43">
        <f t="shared" si="1"/>
        <v>104</v>
      </c>
      <c r="S43" cm="1">
        <f t="array" ref="S43">INDEX(AB$2:AB$160,(ROW()-2)+S$2-1926)</f>
        <v>16.21</v>
      </c>
      <c r="T43">
        <f>R43*(1-Sales_Tax/100)</f>
        <v>0</v>
      </c>
      <c r="U43" s="13">
        <f>(U42+T43-V43-FeePerYear)*(1+S43/100)</f>
        <v>665964.67862386105</v>
      </c>
      <c r="V43" s="13">
        <f>IF((FaceValue-U42)/1000*P43&gt;0, (FaceValue-U42)/1000*P43, 0)</f>
        <v>0</v>
      </c>
      <c r="W43" s="13">
        <f t="shared" si="2"/>
        <v>-362492.32137613895</v>
      </c>
      <c r="Y43" s="13">
        <f t="shared" si="3"/>
        <v>62462.238412408478</v>
      </c>
      <c r="Z43" s="13">
        <f t="shared" si="4"/>
        <v>612935.82977936429</v>
      </c>
      <c r="AA43">
        <v>1967</v>
      </c>
      <c r="AB43">
        <v>11.99</v>
      </c>
      <c r="AE43">
        <v>1966</v>
      </c>
      <c r="AF43">
        <v>95</v>
      </c>
    </row>
    <row r="44" spans="1:32" x14ac:dyDescent="0.2">
      <c r="A44">
        <v>42</v>
      </c>
      <c r="B44">
        <v>105</v>
      </c>
      <c r="C44">
        <v>104</v>
      </c>
      <c r="D44">
        <v>6.5</v>
      </c>
      <c r="E44">
        <v>7.25</v>
      </c>
      <c r="F44">
        <v>0</v>
      </c>
      <c r="G44" s="13">
        <v>0</v>
      </c>
      <c r="H44" s="13">
        <v>1108231</v>
      </c>
      <c r="I44" s="13">
        <v>1108231</v>
      </c>
      <c r="J44" s="13">
        <v>1108231</v>
      </c>
      <c r="K44" s="13">
        <v>1108231</v>
      </c>
      <c r="L44" s="13">
        <v>0</v>
      </c>
      <c r="M44" s="13">
        <v>0</v>
      </c>
      <c r="N44" s="13">
        <v>1108231</v>
      </c>
      <c r="O44">
        <v>1</v>
      </c>
      <c r="P44" s="16">
        <f t="shared" si="5"/>
        <v>155.56775148897225</v>
      </c>
      <c r="Q44">
        <f t="shared" si="1"/>
        <v>105</v>
      </c>
      <c r="S44" cm="1">
        <f t="array" ref="S44">INDEX(AB$2:AB$160,(ROW()-2)+S$2-1926)</f>
        <v>-2.4550000000000001</v>
      </c>
      <c r="T44">
        <f>R44*(1-Sales_Tax/100)</f>
        <v>0</v>
      </c>
      <c r="U44" s="13">
        <f>(U43+T44-V44-FeePerYear)*(1+S44/100)</f>
        <v>649566.47326364531</v>
      </c>
      <c r="V44" s="13">
        <f>IF((FaceValue-U43)/1000*P44&gt;0, (FaceValue-U43)/1000*P44, 0)</f>
        <v>0</v>
      </c>
      <c r="W44" s="13">
        <f t="shared" si="2"/>
        <v>-458664.52673635469</v>
      </c>
      <c r="Y44" s="13">
        <f t="shared" si="3"/>
        <v>-10533.302234758376</v>
      </c>
      <c r="Z44" s="13">
        <f t="shared" si="4"/>
        <v>602402.52754460589</v>
      </c>
      <c r="AA44">
        <v>1968</v>
      </c>
      <c r="AB44">
        <v>5.53</v>
      </c>
      <c r="AE44">
        <v>1967</v>
      </c>
      <c r="AF44">
        <v>96</v>
      </c>
    </row>
    <row r="45" spans="1:32" x14ac:dyDescent="0.2">
      <c r="A45">
        <v>43</v>
      </c>
      <c r="B45">
        <v>106</v>
      </c>
      <c r="C45">
        <v>105</v>
      </c>
      <c r="D45">
        <v>6.5</v>
      </c>
      <c r="E45">
        <v>7.25</v>
      </c>
      <c r="F45">
        <v>0</v>
      </c>
      <c r="G45" s="13">
        <v>0</v>
      </c>
      <c r="H45" s="13">
        <v>1188005</v>
      </c>
      <c r="I45" s="13">
        <v>1188005</v>
      </c>
      <c r="J45" s="13">
        <v>1188005</v>
      </c>
      <c r="K45" s="13">
        <v>1188005</v>
      </c>
      <c r="L45" s="13">
        <v>0</v>
      </c>
      <c r="M45" s="13">
        <v>0</v>
      </c>
      <c r="N45" s="13">
        <v>1188005</v>
      </c>
      <c r="O45">
        <v>1</v>
      </c>
      <c r="P45" s="16">
        <f t="shared" si="5"/>
        <v>162.45487446863535</v>
      </c>
      <c r="Q45">
        <f t="shared" si="1"/>
        <v>106</v>
      </c>
      <c r="S45" cm="1">
        <f t="array" ref="S45">INDEX(AB$2:AB$160,(ROW()-2)+S$2-1926)</f>
        <v>10.775</v>
      </c>
      <c r="T45">
        <f>R45*(1-Sales_Tax/100)</f>
        <v>0</v>
      </c>
      <c r="U45" s="13">
        <f>(U44+T45-V45-FeePerYear)*(1+S45/100)</f>
        <v>719501.87325780315</v>
      </c>
      <c r="V45" s="13">
        <f>IF((FaceValue-U44)/1000*P45&gt;0, (FaceValue-U44)/1000*P45, 0)</f>
        <v>0</v>
      </c>
      <c r="W45" s="13">
        <f t="shared" si="2"/>
        <v>-468503.12674219685</v>
      </c>
      <c r="Y45" s="13">
        <f t="shared" si="3"/>
        <v>45436.210640051897</v>
      </c>
      <c r="Z45" s="13">
        <f t="shared" si="4"/>
        <v>647838.73818465776</v>
      </c>
      <c r="AA45">
        <v>1969</v>
      </c>
      <c r="AB45">
        <v>-4.25</v>
      </c>
      <c r="AE45">
        <v>1968</v>
      </c>
      <c r="AF45">
        <v>97</v>
      </c>
    </row>
    <row r="46" spans="1:32" x14ac:dyDescent="0.2">
      <c r="A46">
        <v>44</v>
      </c>
      <c r="B46">
        <v>107</v>
      </c>
      <c r="C46">
        <v>106</v>
      </c>
      <c r="D46">
        <v>6.5</v>
      </c>
      <c r="E46">
        <v>7.25</v>
      </c>
      <c r="F46">
        <v>0</v>
      </c>
      <c r="G46" s="13">
        <v>0</v>
      </c>
      <c r="H46" s="13">
        <v>1267779</v>
      </c>
      <c r="I46" s="13">
        <v>1267779</v>
      </c>
      <c r="J46" s="13">
        <v>1267779</v>
      </c>
      <c r="K46" s="13">
        <v>1267779</v>
      </c>
      <c r="L46" s="13">
        <v>0</v>
      </c>
      <c r="M46" s="13">
        <v>0</v>
      </c>
      <c r="N46" s="13">
        <v>1267779</v>
      </c>
      <c r="O46">
        <v>1</v>
      </c>
      <c r="P46" s="16">
        <f t="shared" si="5"/>
        <v>169.34199744829851</v>
      </c>
      <c r="Q46">
        <f t="shared" si="1"/>
        <v>107</v>
      </c>
      <c r="S46" cm="1">
        <f t="array" ref="S46">INDEX(AB$2:AB$160,(ROW()-2)+S$2-1926)</f>
        <v>11.28</v>
      </c>
      <c r="T46">
        <f>R46*(1-Sales_Tax/100)</f>
        <v>0</v>
      </c>
      <c r="U46" s="13">
        <f>(U45+T46-V46-FeePerYear)*(1+S46/100)</f>
        <v>800606.04456128331</v>
      </c>
      <c r="V46" s="13">
        <f>IF((FaceValue-U45)/1000*P46&gt;0, (FaceValue-U45)/1000*P46, 0)</f>
        <v>0</v>
      </c>
      <c r="W46" s="13">
        <f t="shared" si="2"/>
        <v>-467172.95543871669</v>
      </c>
      <c r="Y46" s="13">
        <f t="shared" si="3"/>
        <v>51153.346767060575</v>
      </c>
      <c r="Z46" s="13">
        <f t="shared" si="4"/>
        <v>698992.08495171834</v>
      </c>
      <c r="AA46">
        <v>1970</v>
      </c>
      <c r="AB46">
        <v>2.0049999999999999</v>
      </c>
      <c r="AE46">
        <v>1969</v>
      </c>
      <c r="AF46">
        <v>99</v>
      </c>
    </row>
    <row r="47" spans="1:32" x14ac:dyDescent="0.2">
      <c r="A47">
        <v>45</v>
      </c>
      <c r="B47">
        <v>108</v>
      </c>
      <c r="C47">
        <v>107</v>
      </c>
      <c r="D47">
        <v>6.5</v>
      </c>
      <c r="E47">
        <v>7.25</v>
      </c>
      <c r="F47">
        <v>0</v>
      </c>
      <c r="G47" s="13">
        <v>0</v>
      </c>
      <c r="H47" s="13">
        <v>1347553</v>
      </c>
      <c r="I47" s="13">
        <v>1347553</v>
      </c>
      <c r="J47" s="13">
        <v>1347553</v>
      </c>
      <c r="K47" s="13">
        <v>1347553</v>
      </c>
      <c r="L47" s="13">
        <v>0</v>
      </c>
      <c r="M47" s="13">
        <v>0</v>
      </c>
      <c r="N47" s="13">
        <v>1347553</v>
      </c>
      <c r="O47">
        <v>0</v>
      </c>
      <c r="P47" s="16">
        <f t="shared" si="5"/>
        <v>176.22912042796162</v>
      </c>
      <c r="Q47">
        <f t="shared" si="1"/>
        <v>108</v>
      </c>
      <c r="S47" cm="1">
        <f t="array" ref="S47">INDEX(AB$2:AB$160,(ROW()-2)+S$2-1926)</f>
        <v>3.1349999999999998</v>
      </c>
      <c r="T47">
        <f>R47*(1-Sales_Tax/100)</f>
        <v>0</v>
      </c>
      <c r="U47" s="13">
        <f>(U46+T47-V47-FeePerYear)*(1+S47/100)</f>
        <v>825653.47655827948</v>
      </c>
      <c r="V47" s="13">
        <f>IF((FaceValue-U46)/1000*P47&gt;0, (FaceValue-U46)/1000*P47, 0)</f>
        <v>0</v>
      </c>
      <c r="W47" s="13">
        <f t="shared" si="2"/>
        <v>-521899.52344172052</v>
      </c>
      <c r="Y47" s="13">
        <f t="shared" si="3"/>
        <v>15339.381304265455</v>
      </c>
      <c r="Z47" s="13">
        <f t="shared" si="4"/>
        <v>714331.4662559838</v>
      </c>
      <c r="AA47">
        <v>1971</v>
      </c>
      <c r="AB47">
        <v>7.1550000000000002</v>
      </c>
      <c r="AE47">
        <v>1970</v>
      </c>
      <c r="AF47">
        <v>101</v>
      </c>
    </row>
    <row r="48" spans="1:32" x14ac:dyDescent="0.2">
      <c r="A48">
        <v>46</v>
      </c>
      <c r="B48">
        <v>109</v>
      </c>
      <c r="C48">
        <v>108</v>
      </c>
      <c r="D48">
        <v>6.5</v>
      </c>
      <c r="E48">
        <v>7.25</v>
      </c>
      <c r="F48">
        <v>0</v>
      </c>
      <c r="G48" s="13">
        <v>0</v>
      </c>
      <c r="H48" s="13">
        <v>1445542</v>
      </c>
      <c r="I48" s="13">
        <v>1445542</v>
      </c>
      <c r="J48" s="13">
        <v>1445542</v>
      </c>
      <c r="K48" s="13">
        <v>1445542</v>
      </c>
      <c r="L48" s="13">
        <v>0</v>
      </c>
      <c r="M48" s="13">
        <v>0</v>
      </c>
      <c r="N48" s="13">
        <v>1445542</v>
      </c>
      <c r="O48">
        <v>0</v>
      </c>
      <c r="P48" s="16">
        <f t="shared" si="5"/>
        <v>183.11624340762478</v>
      </c>
      <c r="Q48">
        <f t="shared" si="1"/>
        <v>109</v>
      </c>
      <c r="S48" cm="1">
        <f t="array" ref="S48">INDEX(AB$2:AB$160,(ROW()-2)+S$2-1926)</f>
        <v>15.865000000000002</v>
      </c>
      <c r="T48">
        <f>R48*(1-Sales_Tax/100)</f>
        <v>0</v>
      </c>
      <c r="U48" s="13">
        <f>(U47+T48-V48-FeePerYear)*(1+S48/100)</f>
        <v>956585.46811425046</v>
      </c>
      <c r="V48" s="13">
        <f>IF((FaceValue-U47)/1000*P48&gt;0, (FaceValue-U47)/1000*P48, 0)</f>
        <v>0</v>
      </c>
      <c r="W48" s="13">
        <f t="shared" si="2"/>
        <v>-488956.53188574954</v>
      </c>
      <c r="Y48" s="13">
        <f t="shared" si="3"/>
        <v>79330.080985058288</v>
      </c>
      <c r="Z48" s="13">
        <f t="shared" si="4"/>
        <v>793661.54724104214</v>
      </c>
      <c r="AA48">
        <v>1972</v>
      </c>
      <c r="AB48">
        <v>9.49</v>
      </c>
      <c r="AE48">
        <v>1971</v>
      </c>
      <c r="AF48">
        <v>102</v>
      </c>
    </row>
    <row r="49" spans="19:32" x14ac:dyDescent="0.2">
      <c r="AA49">
        <v>1973</v>
      </c>
      <c r="AB49">
        <v>-7.33</v>
      </c>
      <c r="AE49">
        <v>1972</v>
      </c>
      <c r="AF49">
        <v>103</v>
      </c>
    </row>
    <row r="50" spans="19:32" x14ac:dyDescent="0.2">
      <c r="AA50">
        <v>1974</v>
      </c>
      <c r="AB50">
        <v>-13.234999999999999</v>
      </c>
      <c r="AE50">
        <v>1973</v>
      </c>
      <c r="AF50">
        <v>10000</v>
      </c>
    </row>
    <row r="51" spans="19:32" x14ac:dyDescent="0.2">
      <c r="AA51">
        <v>1975</v>
      </c>
      <c r="AB51">
        <v>18.600000000000001</v>
      </c>
      <c r="AE51">
        <v>1974</v>
      </c>
      <c r="AF51">
        <v>10000</v>
      </c>
    </row>
    <row r="52" spans="19:32" x14ac:dyDescent="0.2">
      <c r="AA52">
        <v>1976</v>
      </c>
      <c r="AB52">
        <v>11.92</v>
      </c>
      <c r="AE52">
        <v>1975</v>
      </c>
      <c r="AF52">
        <v>10000</v>
      </c>
    </row>
    <row r="53" spans="19:32" x14ac:dyDescent="0.2">
      <c r="AA53">
        <v>1977</v>
      </c>
      <c r="AB53">
        <v>-3.5900000000000003</v>
      </c>
      <c r="AE53">
        <v>1976</v>
      </c>
      <c r="AF53">
        <v>10000</v>
      </c>
    </row>
    <row r="54" spans="19:32" x14ac:dyDescent="0.2">
      <c r="S54" t="s">
        <v>31</v>
      </c>
      <c r="U54" s="19" cm="1">
        <f t="array" ref="U54">_xlfn.IFNA(MATCH(TRUE, U3:U48&lt;0, 0)+64, 10000)</f>
        <v>10000</v>
      </c>
      <c r="AA54">
        <v>1978</v>
      </c>
      <c r="AB54">
        <v>3.2799999999999994</v>
      </c>
      <c r="AE54">
        <v>1977</v>
      </c>
      <c r="AF54">
        <v>10000</v>
      </c>
    </row>
    <row r="55" spans="19:32" x14ac:dyDescent="0.2">
      <c r="AA55">
        <v>1979</v>
      </c>
      <c r="AB55">
        <v>9.2200000000000006</v>
      </c>
      <c r="AE55">
        <v>1978</v>
      </c>
      <c r="AF55">
        <v>10000</v>
      </c>
    </row>
    <row r="56" spans="19:32" x14ac:dyDescent="0.2">
      <c r="AA56">
        <v>1980</v>
      </c>
      <c r="AB56">
        <v>16.21</v>
      </c>
      <c r="AE56">
        <v>1979</v>
      </c>
      <c r="AF56">
        <v>10000</v>
      </c>
    </row>
    <row r="57" spans="19:32" x14ac:dyDescent="0.2">
      <c r="AA57">
        <v>1981</v>
      </c>
      <c r="AB57">
        <v>-2.4550000000000001</v>
      </c>
      <c r="AE57">
        <v>1980</v>
      </c>
      <c r="AF57">
        <v>10000</v>
      </c>
    </row>
    <row r="58" spans="19:32" x14ac:dyDescent="0.2">
      <c r="AA58">
        <v>1982</v>
      </c>
      <c r="AB58">
        <v>10.775</v>
      </c>
      <c r="AE58">
        <v>1981</v>
      </c>
      <c r="AF58">
        <v>10000</v>
      </c>
    </row>
    <row r="59" spans="19:32" x14ac:dyDescent="0.2">
      <c r="AA59">
        <v>1983</v>
      </c>
      <c r="AB59">
        <v>11.28</v>
      </c>
      <c r="AE59">
        <v>1982</v>
      </c>
      <c r="AF59">
        <v>10000</v>
      </c>
    </row>
    <row r="60" spans="19:32" x14ac:dyDescent="0.2">
      <c r="AA60">
        <v>1984</v>
      </c>
      <c r="AB60">
        <v>3.1349999999999998</v>
      </c>
      <c r="AE60">
        <v>1983</v>
      </c>
      <c r="AF60">
        <v>109</v>
      </c>
    </row>
    <row r="61" spans="19:32" x14ac:dyDescent="0.2">
      <c r="AA61">
        <v>1985</v>
      </c>
      <c r="AB61">
        <v>15.865000000000002</v>
      </c>
      <c r="AE61">
        <v>1984</v>
      </c>
      <c r="AF61">
        <v>105</v>
      </c>
    </row>
    <row r="62" spans="19:32" x14ac:dyDescent="0.2">
      <c r="AA62">
        <v>1986</v>
      </c>
      <c r="AB62">
        <v>9.3350000000000009</v>
      </c>
      <c r="AE62">
        <v>1985</v>
      </c>
      <c r="AF62">
        <v>103</v>
      </c>
    </row>
    <row r="63" spans="19:32" x14ac:dyDescent="0.2">
      <c r="AA63">
        <v>1987</v>
      </c>
      <c r="AB63">
        <v>2.625</v>
      </c>
      <c r="AE63">
        <v>1986</v>
      </c>
      <c r="AF63">
        <v>101</v>
      </c>
    </row>
    <row r="64" spans="19:32" x14ac:dyDescent="0.2">
      <c r="AA64">
        <v>1988</v>
      </c>
      <c r="AB64">
        <v>8.3049999999999997</v>
      </c>
      <c r="AE64">
        <v>1987</v>
      </c>
      <c r="AF64">
        <v>101</v>
      </c>
    </row>
    <row r="65" spans="27:32" x14ac:dyDescent="0.2">
      <c r="AA65">
        <v>1989</v>
      </c>
      <c r="AB65">
        <v>15.845000000000001</v>
      </c>
      <c r="AE65">
        <v>1988</v>
      </c>
      <c r="AF65">
        <v>100</v>
      </c>
    </row>
    <row r="66" spans="27:32" x14ac:dyDescent="0.2">
      <c r="AA66">
        <v>1990</v>
      </c>
      <c r="AB66">
        <v>-1.5499999999999998</v>
      </c>
      <c r="AE66">
        <v>1989</v>
      </c>
      <c r="AF66">
        <v>99</v>
      </c>
    </row>
    <row r="67" spans="27:32" x14ac:dyDescent="0.2">
      <c r="AA67">
        <v>1991</v>
      </c>
      <c r="AB67">
        <v>15.234999999999999</v>
      </c>
      <c r="AE67">
        <v>1990</v>
      </c>
      <c r="AF67">
        <v>98</v>
      </c>
    </row>
    <row r="68" spans="27:32" x14ac:dyDescent="0.2">
      <c r="AA68">
        <v>1992</v>
      </c>
      <c r="AB68">
        <v>3.81</v>
      </c>
      <c r="AE68">
        <v>1991</v>
      </c>
      <c r="AF68">
        <v>98</v>
      </c>
    </row>
    <row r="69" spans="27:32" x14ac:dyDescent="0.2">
      <c r="AA69">
        <v>1993</v>
      </c>
      <c r="AB69">
        <v>5.04</v>
      </c>
      <c r="AE69">
        <v>1992</v>
      </c>
      <c r="AF69">
        <v>97</v>
      </c>
    </row>
    <row r="70" spans="27:32" x14ac:dyDescent="0.2">
      <c r="AA70">
        <v>1994</v>
      </c>
      <c r="AB70">
        <v>0.66</v>
      </c>
      <c r="AE70">
        <v>1993</v>
      </c>
      <c r="AF70">
        <v>97</v>
      </c>
    </row>
    <row r="71" spans="27:32" x14ac:dyDescent="0.2">
      <c r="AA71">
        <v>1995</v>
      </c>
      <c r="AB71">
        <v>18.79</v>
      </c>
      <c r="AE71">
        <v>1994</v>
      </c>
      <c r="AF71">
        <v>97</v>
      </c>
    </row>
    <row r="72" spans="27:32" x14ac:dyDescent="0.2">
      <c r="AA72">
        <v>1996</v>
      </c>
      <c r="AB72">
        <v>11.48</v>
      </c>
      <c r="AE72">
        <v>1995</v>
      </c>
      <c r="AF72">
        <v>96</v>
      </c>
    </row>
    <row r="73" spans="27:32" x14ac:dyDescent="0.2">
      <c r="AA73">
        <v>1997</v>
      </c>
      <c r="AB73">
        <v>16.68</v>
      </c>
      <c r="AE73">
        <v>1996</v>
      </c>
      <c r="AF73">
        <v>94</v>
      </c>
    </row>
    <row r="74" spans="27:32" x14ac:dyDescent="0.2">
      <c r="AA74">
        <v>1998</v>
      </c>
      <c r="AB74">
        <v>14.29</v>
      </c>
      <c r="AE74">
        <v>1997</v>
      </c>
      <c r="AF74">
        <v>92</v>
      </c>
    </row>
    <row r="75" spans="27:32" x14ac:dyDescent="0.2">
      <c r="AA75">
        <v>1999</v>
      </c>
      <c r="AB75">
        <v>10.52</v>
      </c>
      <c r="AE75">
        <v>1998</v>
      </c>
      <c r="AF75">
        <v>91</v>
      </c>
    </row>
    <row r="76" spans="27:32" x14ac:dyDescent="0.2">
      <c r="AA76">
        <v>2000</v>
      </c>
      <c r="AB76">
        <v>-4.55</v>
      </c>
      <c r="AE76">
        <v>1999</v>
      </c>
      <c r="AF76">
        <v>91</v>
      </c>
    </row>
    <row r="77" spans="27:32" x14ac:dyDescent="0.2">
      <c r="AA77">
        <v>2001</v>
      </c>
      <c r="AB77">
        <v>-5.9450000000000003</v>
      </c>
      <c r="AE77">
        <v>2000</v>
      </c>
      <c r="AF77">
        <v>93</v>
      </c>
    </row>
    <row r="78" spans="27:32" x14ac:dyDescent="0.2">
      <c r="AA78">
        <v>2002</v>
      </c>
      <c r="AB78">
        <v>-11.05</v>
      </c>
      <c r="AE78">
        <v>2001</v>
      </c>
      <c r="AF78">
        <v>96</v>
      </c>
    </row>
    <row r="79" spans="27:32" x14ac:dyDescent="0.2">
      <c r="AA79">
        <v>2003</v>
      </c>
      <c r="AB79">
        <v>14.34</v>
      </c>
      <c r="AE79">
        <v>2002</v>
      </c>
      <c r="AF79">
        <v>98</v>
      </c>
    </row>
    <row r="80" spans="27:32" x14ac:dyDescent="0.2">
      <c r="AA80">
        <v>2004</v>
      </c>
      <c r="AB80">
        <v>5.44</v>
      </c>
      <c r="AE80">
        <v>2003</v>
      </c>
      <c r="AF80">
        <v>99</v>
      </c>
    </row>
    <row r="81" spans="27:32" x14ac:dyDescent="0.2">
      <c r="AA81">
        <v>2005</v>
      </c>
      <c r="AB81">
        <v>2.4550000000000001</v>
      </c>
      <c r="AE81">
        <v>2004</v>
      </c>
      <c r="AF81">
        <v>99</v>
      </c>
    </row>
    <row r="82" spans="27:32" x14ac:dyDescent="0.2">
      <c r="AA82">
        <v>2006</v>
      </c>
      <c r="AB82">
        <v>7.8949999999999996</v>
      </c>
      <c r="AE82">
        <v>2005</v>
      </c>
      <c r="AF82">
        <v>99</v>
      </c>
    </row>
    <row r="83" spans="27:32" x14ac:dyDescent="0.2">
      <c r="AA83">
        <v>2007</v>
      </c>
      <c r="AB83">
        <v>2.7450000000000001</v>
      </c>
      <c r="AE83">
        <v>2006</v>
      </c>
      <c r="AF83">
        <v>100</v>
      </c>
    </row>
    <row r="84" spans="27:32" x14ac:dyDescent="0.2">
      <c r="AA84">
        <v>2008</v>
      </c>
      <c r="AB84">
        <v>-18.5</v>
      </c>
      <c r="AE84">
        <v>2007</v>
      </c>
      <c r="AF84">
        <v>103</v>
      </c>
    </row>
    <row r="85" spans="27:32" x14ac:dyDescent="0.2">
      <c r="AA85">
        <v>2009</v>
      </c>
      <c r="AB85">
        <v>13.23</v>
      </c>
      <c r="AE85">
        <v>2008</v>
      </c>
      <c r="AF85">
        <v>109</v>
      </c>
    </row>
    <row r="86" spans="27:32" x14ac:dyDescent="0.2">
      <c r="AA86">
        <v>2010</v>
      </c>
      <c r="AB86">
        <v>7.53</v>
      </c>
      <c r="AE86">
        <v>2009</v>
      </c>
      <c r="AF86">
        <v>10000</v>
      </c>
    </row>
    <row r="87" spans="27:32" x14ac:dyDescent="0.2">
      <c r="AA87">
        <v>2011</v>
      </c>
      <c r="AB87">
        <v>1.0549999999999999</v>
      </c>
      <c r="AE87">
        <v>2010</v>
      </c>
      <c r="AF87">
        <v>10000</v>
      </c>
    </row>
    <row r="88" spans="27:32" x14ac:dyDescent="0.2">
      <c r="AA88">
        <v>2012</v>
      </c>
      <c r="AB88">
        <v>8</v>
      </c>
      <c r="AE88">
        <v>2011</v>
      </c>
      <c r="AF88">
        <v>10000</v>
      </c>
    </row>
    <row r="89" spans="27:32" x14ac:dyDescent="0.2">
      <c r="AA89">
        <v>2013</v>
      </c>
      <c r="AB89">
        <v>16.195</v>
      </c>
      <c r="AE89">
        <v>2012</v>
      </c>
      <c r="AF89">
        <v>10000</v>
      </c>
    </row>
    <row r="90" spans="27:32" x14ac:dyDescent="0.2">
      <c r="AA90">
        <v>2014</v>
      </c>
      <c r="AB90">
        <v>6.8449999999999998</v>
      </c>
      <c r="AE90">
        <v>2013</v>
      </c>
      <c r="AF90">
        <v>106</v>
      </c>
    </row>
    <row r="91" spans="27:32" x14ac:dyDescent="0.2">
      <c r="AA91">
        <v>2015</v>
      </c>
      <c r="AB91">
        <v>0.69</v>
      </c>
      <c r="AE91">
        <v>2014</v>
      </c>
      <c r="AF91">
        <v>105</v>
      </c>
    </row>
    <row r="92" spans="27:32" x14ac:dyDescent="0.2">
      <c r="AA92">
        <v>2016</v>
      </c>
      <c r="AB92">
        <v>5.98</v>
      </c>
      <c r="AE92">
        <v>2015</v>
      </c>
      <c r="AF92">
        <v>106</v>
      </c>
    </row>
    <row r="93" spans="27:32" x14ac:dyDescent="0.2">
      <c r="AA93">
        <v>2017</v>
      </c>
      <c r="AB93">
        <v>10.914999999999999</v>
      </c>
      <c r="AE93">
        <v>2016</v>
      </c>
      <c r="AF93">
        <v>106</v>
      </c>
    </row>
    <row r="94" spans="27:32" x14ac:dyDescent="0.2">
      <c r="AA94">
        <v>2018</v>
      </c>
      <c r="AB94">
        <v>-2.19</v>
      </c>
      <c r="AE94">
        <v>2017</v>
      </c>
      <c r="AF94">
        <v>106</v>
      </c>
    </row>
    <row r="95" spans="27:32" x14ac:dyDescent="0.2">
      <c r="AA95">
        <v>2019</v>
      </c>
      <c r="AB95">
        <v>15.744999999999997</v>
      </c>
      <c r="AE95">
        <v>2018</v>
      </c>
      <c r="AF95">
        <v>105</v>
      </c>
    </row>
    <row r="96" spans="27:32" x14ac:dyDescent="0.2">
      <c r="AA96">
        <v>2020</v>
      </c>
      <c r="AB96">
        <v>9.1999999999999993</v>
      </c>
      <c r="AE96">
        <v>2019</v>
      </c>
      <c r="AF96">
        <v>105</v>
      </c>
    </row>
    <row r="97" spans="27:33" x14ac:dyDescent="0.2">
      <c r="AA97">
        <v>2021</v>
      </c>
      <c r="AB97">
        <v>14.355</v>
      </c>
      <c r="AE97">
        <v>2020</v>
      </c>
      <c r="AF97">
        <v>101</v>
      </c>
    </row>
    <row r="98" spans="27:33" x14ac:dyDescent="0.2">
      <c r="AA98">
        <v>2022</v>
      </c>
      <c r="AB98">
        <v>-9.0549999999999997</v>
      </c>
      <c r="AE98">
        <v>2021</v>
      </c>
      <c r="AF98">
        <v>101</v>
      </c>
    </row>
    <row r="99" spans="27:33" x14ac:dyDescent="0.2">
      <c r="AA99">
        <v>2023</v>
      </c>
      <c r="AB99">
        <v>13.144999999999998</v>
      </c>
      <c r="AE99">
        <v>2022</v>
      </c>
      <c r="AF99">
        <v>101</v>
      </c>
    </row>
    <row r="100" spans="27:33" x14ac:dyDescent="0.2">
      <c r="AA100">
        <v>2024</v>
      </c>
      <c r="AB100">
        <v>12.509999999999998</v>
      </c>
      <c r="AE100">
        <v>2023</v>
      </c>
      <c r="AF100">
        <v>101</v>
      </c>
    </row>
    <row r="101" spans="27:33" x14ac:dyDescent="0.2">
      <c r="AA101" s="17">
        <v>2025</v>
      </c>
      <c r="AB101" s="17">
        <v>18.79</v>
      </c>
      <c r="AE101">
        <v>2024</v>
      </c>
      <c r="AF101">
        <v>98</v>
      </c>
    </row>
    <row r="102" spans="27:33" x14ac:dyDescent="0.2">
      <c r="AA102" s="17">
        <v>2026</v>
      </c>
      <c r="AB102" s="17">
        <v>11.48</v>
      </c>
    </row>
    <row r="103" spans="27:33" x14ac:dyDescent="0.2">
      <c r="AA103" s="17">
        <v>2027</v>
      </c>
      <c r="AB103" s="17">
        <v>16.68</v>
      </c>
    </row>
    <row r="104" spans="27:33" x14ac:dyDescent="0.2">
      <c r="AA104" s="17">
        <v>2028</v>
      </c>
      <c r="AB104" s="17">
        <v>14.29</v>
      </c>
      <c r="AC104" t="s">
        <v>29</v>
      </c>
      <c r="AF104" s="18">
        <f>COUNTIF(AF3:AF101,"&lt;10000")</f>
        <v>74</v>
      </c>
      <c r="AG104" t="s">
        <v>30</v>
      </c>
    </row>
    <row r="105" spans="27:33" x14ac:dyDescent="0.2">
      <c r="AA105" s="17">
        <v>2029</v>
      </c>
      <c r="AB105" s="17">
        <v>10.52</v>
      </c>
      <c r="AC105" t="s">
        <v>28</v>
      </c>
      <c r="AE105" s="20">
        <v>100</v>
      </c>
      <c r="AF105" s="18">
        <f>COUNTIF(AF3:AF101, "&lt;" &amp; AE105 )</f>
        <v>39</v>
      </c>
      <c r="AG105" t="s">
        <v>30</v>
      </c>
    </row>
    <row r="106" spans="27:33" x14ac:dyDescent="0.2">
      <c r="AA106" s="17">
        <v>2030</v>
      </c>
      <c r="AB106" s="17">
        <v>-4.55</v>
      </c>
    </row>
    <row r="107" spans="27:33" ht="17" x14ac:dyDescent="0.2">
      <c r="AA107" s="17">
        <v>2031</v>
      </c>
      <c r="AB107" s="17">
        <v>-5.9450000000000003</v>
      </c>
      <c r="AE107" s="22" t="s">
        <v>32</v>
      </c>
      <c r="AF107" s="22" t="s">
        <v>33</v>
      </c>
    </row>
    <row r="108" spans="27:33" x14ac:dyDescent="0.2">
      <c r="AA108" s="17">
        <v>2032</v>
      </c>
      <c r="AB108" s="17">
        <v>-11.05</v>
      </c>
      <c r="AE108" s="21">
        <v>91</v>
      </c>
      <c r="AF108" s="21">
        <v>1</v>
      </c>
    </row>
    <row r="109" spans="27:33" x14ac:dyDescent="0.2">
      <c r="AA109" s="17">
        <v>2033</v>
      </c>
      <c r="AB109" s="17">
        <v>14.34</v>
      </c>
      <c r="AE109" s="21">
        <v>92</v>
      </c>
      <c r="AF109" s="21">
        <v>4</v>
      </c>
    </row>
    <row r="110" spans="27:33" x14ac:dyDescent="0.2">
      <c r="AA110" s="17">
        <v>2034</v>
      </c>
      <c r="AB110" s="17">
        <v>5.44</v>
      </c>
      <c r="AE110" s="21">
        <v>93</v>
      </c>
      <c r="AF110" s="21">
        <v>6</v>
      </c>
    </row>
    <row r="111" spans="27:33" x14ac:dyDescent="0.2">
      <c r="AA111" s="17">
        <v>2035</v>
      </c>
      <c r="AB111" s="17">
        <v>2.4550000000000001</v>
      </c>
      <c r="AE111" s="21">
        <v>94</v>
      </c>
      <c r="AF111" s="21">
        <v>7</v>
      </c>
    </row>
    <row r="112" spans="27:33" x14ac:dyDescent="0.2">
      <c r="AA112" s="17">
        <v>2036</v>
      </c>
      <c r="AB112" s="17">
        <v>7.8949999999999996</v>
      </c>
      <c r="AE112" s="21">
        <v>95</v>
      </c>
      <c r="AF112" s="21">
        <v>15</v>
      </c>
    </row>
    <row r="113" spans="27:32" x14ac:dyDescent="0.2">
      <c r="AA113" s="17">
        <v>2037</v>
      </c>
      <c r="AB113" s="17">
        <v>2.7450000000000001</v>
      </c>
      <c r="AE113" s="21">
        <v>96</v>
      </c>
      <c r="AF113" s="21">
        <v>20</v>
      </c>
    </row>
    <row r="114" spans="27:32" x14ac:dyDescent="0.2">
      <c r="AA114" s="17">
        <v>2038</v>
      </c>
      <c r="AB114" s="17">
        <v>-18.5</v>
      </c>
      <c r="AE114" s="21">
        <v>97</v>
      </c>
      <c r="AF114" s="21">
        <v>24</v>
      </c>
    </row>
    <row r="115" spans="27:32" x14ac:dyDescent="0.2">
      <c r="AA115" s="17">
        <v>2039</v>
      </c>
      <c r="AB115" s="17">
        <v>13.23</v>
      </c>
      <c r="AE115" s="21">
        <v>98</v>
      </c>
      <c r="AF115" s="21">
        <v>29</v>
      </c>
    </row>
    <row r="116" spans="27:32" x14ac:dyDescent="0.2">
      <c r="AA116" s="17">
        <v>2040</v>
      </c>
      <c r="AB116" s="17">
        <v>7.53</v>
      </c>
      <c r="AE116" s="21">
        <v>99</v>
      </c>
      <c r="AF116" s="21">
        <v>34</v>
      </c>
    </row>
    <row r="117" spans="27:32" x14ac:dyDescent="0.2">
      <c r="AA117" s="17">
        <v>2041</v>
      </c>
      <c r="AB117" s="17">
        <v>1.0549999999999999</v>
      </c>
      <c r="AE117" s="21">
        <v>100</v>
      </c>
      <c r="AF117" s="21">
        <v>39</v>
      </c>
    </row>
    <row r="118" spans="27:32" x14ac:dyDescent="0.2">
      <c r="AA118" s="17">
        <v>2042</v>
      </c>
      <c r="AB118" s="17">
        <v>8</v>
      </c>
    </row>
    <row r="119" spans="27:32" x14ac:dyDescent="0.2">
      <c r="AA119" s="17">
        <v>2043</v>
      </c>
      <c r="AB119" s="17">
        <v>16.195</v>
      </c>
    </row>
    <row r="120" spans="27:32" x14ac:dyDescent="0.2">
      <c r="AA120" s="17">
        <v>2044</v>
      </c>
      <c r="AB120" s="17">
        <v>6.8449999999999998</v>
      </c>
    </row>
    <row r="121" spans="27:32" x14ac:dyDescent="0.2">
      <c r="AA121" s="17">
        <v>2045</v>
      </c>
      <c r="AB121" s="17">
        <v>0.69</v>
      </c>
    </row>
    <row r="122" spans="27:32" x14ac:dyDescent="0.2">
      <c r="AA122" s="17">
        <v>2046</v>
      </c>
      <c r="AB122" s="17">
        <v>5.98</v>
      </c>
    </row>
    <row r="123" spans="27:32" x14ac:dyDescent="0.2">
      <c r="AA123" s="17">
        <v>2047</v>
      </c>
      <c r="AB123" s="17">
        <v>10.914999999999999</v>
      </c>
    </row>
    <row r="124" spans="27:32" x14ac:dyDescent="0.2">
      <c r="AA124" s="17">
        <v>2048</v>
      </c>
      <c r="AB124" s="17">
        <v>-2.19</v>
      </c>
    </row>
    <row r="125" spans="27:32" x14ac:dyDescent="0.2">
      <c r="AA125" s="17">
        <v>2049</v>
      </c>
      <c r="AB125" s="17">
        <v>15.744999999999997</v>
      </c>
    </row>
    <row r="126" spans="27:32" x14ac:dyDescent="0.2">
      <c r="AA126" s="17">
        <v>2050</v>
      </c>
      <c r="AB126" s="17">
        <v>9.1999999999999993</v>
      </c>
    </row>
    <row r="127" spans="27:32" x14ac:dyDescent="0.2">
      <c r="AA127" s="17">
        <v>2051</v>
      </c>
      <c r="AB127" s="17">
        <v>14.355</v>
      </c>
    </row>
    <row r="128" spans="27:32" x14ac:dyDescent="0.2">
      <c r="AA128" s="17">
        <v>2052</v>
      </c>
      <c r="AB128" s="17">
        <v>-9.0549999999999997</v>
      </c>
    </row>
    <row r="129" spans="27:28" x14ac:dyDescent="0.2">
      <c r="AA129" s="17">
        <v>2053</v>
      </c>
      <c r="AB129" s="17">
        <v>13.144999999999998</v>
      </c>
    </row>
    <row r="130" spans="27:28" x14ac:dyDescent="0.2">
      <c r="AA130" s="17">
        <v>2054</v>
      </c>
      <c r="AB130" s="17">
        <v>12.509999999999998</v>
      </c>
    </row>
    <row r="131" spans="27:28" x14ac:dyDescent="0.2">
      <c r="AA131" s="17"/>
      <c r="AB131" s="17">
        <v>14.29</v>
      </c>
    </row>
    <row r="132" spans="27:28" x14ac:dyDescent="0.2">
      <c r="AA132" s="17"/>
      <c r="AB132" s="17">
        <v>10.52</v>
      </c>
    </row>
    <row r="133" spans="27:28" x14ac:dyDescent="0.2">
      <c r="AA133" s="17"/>
      <c r="AB133" s="17">
        <v>-4.55</v>
      </c>
    </row>
    <row r="134" spans="27:28" x14ac:dyDescent="0.2">
      <c r="AA134" s="17"/>
      <c r="AB134" s="17">
        <v>-5.9450000000000003</v>
      </c>
    </row>
    <row r="135" spans="27:28" x14ac:dyDescent="0.2">
      <c r="AA135" s="17"/>
      <c r="AB135" s="17">
        <v>-11.05</v>
      </c>
    </row>
    <row r="136" spans="27:28" x14ac:dyDescent="0.2">
      <c r="AA136" s="17"/>
      <c r="AB136" s="17">
        <v>14.34</v>
      </c>
    </row>
    <row r="137" spans="27:28" x14ac:dyDescent="0.2">
      <c r="AA137" s="17"/>
      <c r="AB137" s="17">
        <v>5.44</v>
      </c>
    </row>
    <row r="138" spans="27:28" x14ac:dyDescent="0.2">
      <c r="AA138" s="17"/>
      <c r="AB138" s="17">
        <v>2.4550000000000001</v>
      </c>
    </row>
    <row r="139" spans="27:28" x14ac:dyDescent="0.2">
      <c r="AA139" s="17"/>
      <c r="AB139" s="17">
        <v>7.8949999999999996</v>
      </c>
    </row>
    <row r="140" spans="27:28" x14ac:dyDescent="0.2">
      <c r="AA140" s="17"/>
      <c r="AB140" s="17">
        <v>2.7450000000000001</v>
      </c>
    </row>
    <row r="141" spans="27:28" x14ac:dyDescent="0.2">
      <c r="AA141" s="17"/>
      <c r="AB141" s="17">
        <v>-18.5</v>
      </c>
    </row>
    <row r="142" spans="27:28" x14ac:dyDescent="0.2">
      <c r="AA142" s="17"/>
      <c r="AB142" s="17">
        <v>13.23</v>
      </c>
    </row>
    <row r="143" spans="27:28" x14ac:dyDescent="0.2">
      <c r="AA143" s="17"/>
      <c r="AB143" s="17">
        <v>7.53</v>
      </c>
    </row>
    <row r="144" spans="27:28" x14ac:dyDescent="0.2">
      <c r="AA144" s="17"/>
      <c r="AB144" s="17">
        <v>1.0549999999999999</v>
      </c>
    </row>
    <row r="145" spans="27:28" x14ac:dyDescent="0.2">
      <c r="AA145" s="17"/>
      <c r="AB145" s="17">
        <v>8</v>
      </c>
    </row>
    <row r="146" spans="27:28" x14ac:dyDescent="0.2">
      <c r="AA146" s="17"/>
      <c r="AB146" s="17">
        <v>16.195</v>
      </c>
    </row>
    <row r="147" spans="27:28" x14ac:dyDescent="0.2">
      <c r="AA147" s="17"/>
      <c r="AB147" s="17">
        <v>6.8449999999999998</v>
      </c>
    </row>
    <row r="148" spans="27:28" x14ac:dyDescent="0.2">
      <c r="AA148" s="17"/>
      <c r="AB148" s="17">
        <v>0.69</v>
      </c>
    </row>
    <row r="149" spans="27:28" x14ac:dyDescent="0.2">
      <c r="AA149" s="17"/>
      <c r="AB149" s="17">
        <v>5.98</v>
      </c>
    </row>
    <row r="150" spans="27:28" x14ac:dyDescent="0.2">
      <c r="AA150" s="17"/>
      <c r="AB150" s="17">
        <v>10.914999999999999</v>
      </c>
    </row>
    <row r="151" spans="27:28" x14ac:dyDescent="0.2">
      <c r="AA151" s="17"/>
      <c r="AB151" s="17">
        <v>-2.19</v>
      </c>
    </row>
    <row r="152" spans="27:28" x14ac:dyDescent="0.2">
      <c r="AA152" s="17"/>
      <c r="AB152" s="17">
        <v>15.744999999999997</v>
      </c>
    </row>
    <row r="153" spans="27:28" x14ac:dyDescent="0.2">
      <c r="AA153" s="17"/>
      <c r="AB153" s="17">
        <v>9.1999999999999993</v>
      </c>
    </row>
    <row r="154" spans="27:28" x14ac:dyDescent="0.2">
      <c r="AA154" s="17"/>
      <c r="AB154" s="17">
        <v>14.355</v>
      </c>
    </row>
    <row r="155" spans="27:28" x14ac:dyDescent="0.2">
      <c r="AA155" s="17"/>
      <c r="AB155" s="17">
        <v>-9.0549999999999997</v>
      </c>
    </row>
    <row r="156" spans="27:28" x14ac:dyDescent="0.2">
      <c r="AA156" s="17"/>
      <c r="AB156" s="17">
        <v>13.144999999999998</v>
      </c>
    </row>
    <row r="157" spans="27:28" x14ac:dyDescent="0.2">
      <c r="AA157" s="17"/>
      <c r="AB157" s="17">
        <v>12.509999999999998</v>
      </c>
    </row>
    <row r="158" spans="27:28" x14ac:dyDescent="0.2">
      <c r="AA158" s="17"/>
      <c r="AB158" s="17">
        <v>18.79</v>
      </c>
    </row>
    <row r="159" spans="27:28" x14ac:dyDescent="0.2">
      <c r="AA159" s="17"/>
      <c r="AB159" s="17">
        <v>11.48</v>
      </c>
    </row>
    <row r="160" spans="27:28" x14ac:dyDescent="0.2">
      <c r="AA160" s="17"/>
      <c r="AB160" s="17">
        <v>16.68</v>
      </c>
    </row>
    <row r="161" spans="27:28" x14ac:dyDescent="0.2">
      <c r="AA161" s="17"/>
      <c r="AB161" s="17">
        <v>14.29</v>
      </c>
    </row>
    <row r="162" spans="27:28" x14ac:dyDescent="0.2">
      <c r="AA162" s="17"/>
      <c r="AB162" s="17">
        <v>10.52</v>
      </c>
    </row>
    <row r="163" spans="27:28" x14ac:dyDescent="0.2">
      <c r="AA163" s="17"/>
      <c r="AB163" s="17">
        <v>-4.55</v>
      </c>
    </row>
    <row r="164" spans="27:28" x14ac:dyDescent="0.2">
      <c r="AA164" s="17"/>
      <c r="AB164" s="17">
        <v>-5.9450000000000003</v>
      </c>
    </row>
    <row r="165" spans="27:28" x14ac:dyDescent="0.2">
      <c r="AA165" s="17"/>
      <c r="AB165" s="17">
        <v>-11.05</v>
      </c>
    </row>
    <row r="166" spans="27:28" x14ac:dyDescent="0.2">
      <c r="AA166" s="17"/>
      <c r="AB166" s="17">
        <v>14.34</v>
      </c>
    </row>
    <row r="167" spans="27:28" x14ac:dyDescent="0.2">
      <c r="AA167" s="17"/>
      <c r="AB167" s="17">
        <v>5.44</v>
      </c>
    </row>
  </sheetData>
  <conditionalFormatting sqref="U2:U48">
    <cfRule type="cellIs" dxfId="3" priority="2" operator="lessThan">
      <formula>0</formula>
    </cfRule>
  </conditionalFormatting>
  <conditionalFormatting sqref="V3:V48">
    <cfRule type="cellIs" dxfId="2" priority="1" operator="equal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1676-3669-7C4C-B5D6-F8CC9199E86C}">
  <dimension ref="A1:C2"/>
  <sheetViews>
    <sheetView workbookViewId="0">
      <selection activeCell="C2" sqref="C2"/>
    </sheetView>
  </sheetViews>
  <sheetFormatPr baseColWidth="10" defaultRowHeight="16" x14ac:dyDescent="0.2"/>
  <cols>
    <col min="1" max="1" width="11.6640625" bestFit="1" customWidth="1"/>
  </cols>
  <sheetData>
    <row r="1" spans="1:3" x14ac:dyDescent="0.2">
      <c r="A1" t="s">
        <v>19</v>
      </c>
      <c r="B1" t="s">
        <v>18</v>
      </c>
      <c r="C1" t="s">
        <v>25</v>
      </c>
    </row>
    <row r="2" spans="1:3" x14ac:dyDescent="0.2">
      <c r="A2">
        <v>2</v>
      </c>
      <c r="B2">
        <v>50</v>
      </c>
      <c r="C2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Scenario1-raw</vt:lpstr>
      <vt:lpstr>Scenario1-Interpolate</vt:lpstr>
      <vt:lpstr>calculate COI</vt:lpstr>
      <vt:lpstr>Parameters</vt:lpstr>
      <vt:lpstr>FaceValue</vt:lpstr>
      <vt:lpstr>FeePerYear</vt:lpstr>
      <vt:lpstr>Sales_Tax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Liang</dc:creator>
  <cp:lastModifiedBy>Henry Liang</cp:lastModifiedBy>
  <dcterms:created xsi:type="dcterms:W3CDTF">2025-04-18T18:36:47Z</dcterms:created>
  <dcterms:modified xsi:type="dcterms:W3CDTF">2025-04-18T23:45:00Z</dcterms:modified>
</cp:coreProperties>
</file>