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730" windowHeight="10185"/>
  </bookViews>
  <sheets>
    <sheet name="Sheet1" sheetId="1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G13" i="3"/>
  <c r="G12"/>
  <c r="G11"/>
  <c r="G10"/>
  <c r="G9"/>
  <c r="G8"/>
  <c r="G7"/>
  <c r="G6"/>
  <c r="G5"/>
  <c r="G4"/>
  <c r="G3"/>
  <c r="I19" i="1"/>
  <c r="I36" l="1"/>
  <c r="K36" s="1"/>
  <c r="I43" l="1"/>
  <c r="I44" s="1"/>
  <c r="K35" l="1"/>
  <c r="M35" s="1"/>
  <c r="K34"/>
  <c r="M34" s="1"/>
  <c r="K33"/>
  <c r="M33" s="1"/>
  <c r="K32"/>
  <c r="M32" s="1"/>
  <c r="K31"/>
  <c r="M31" s="1"/>
  <c r="K30"/>
  <c r="K29"/>
  <c r="M29" s="1"/>
  <c r="K12" l="1"/>
  <c r="M12" s="1"/>
  <c r="K5"/>
  <c r="M5" s="1"/>
  <c r="K6"/>
  <c r="M6" s="1"/>
  <c r="K13"/>
  <c r="M13" s="1"/>
  <c r="K14"/>
  <c r="M14" s="1"/>
  <c r="K15"/>
  <c r="M15" s="1"/>
  <c r="K16"/>
  <c r="M16" s="1"/>
  <c r="K17"/>
  <c r="M17" s="1"/>
  <c r="K7"/>
  <c r="M7" s="1"/>
  <c r="K8"/>
  <c r="M8" s="1"/>
  <c r="K9"/>
  <c r="M9" s="1"/>
  <c r="K10"/>
  <c r="M10" s="1"/>
  <c r="K11"/>
  <c r="M11" s="1"/>
  <c r="K4"/>
  <c r="M4" s="1"/>
  <c r="K19"/>
  <c r="K28"/>
  <c r="M28" s="1"/>
  <c r="K27"/>
  <c r="M27" s="1"/>
  <c r="K26"/>
  <c r="M26" s="1"/>
  <c r="K25"/>
  <c r="M25" s="1"/>
  <c r="K24"/>
  <c r="M24" s="1"/>
  <c r="K23"/>
  <c r="K22"/>
  <c r="M22" s="1"/>
  <c r="K44"/>
  <c r="K42"/>
  <c r="M42" s="1"/>
  <c r="K41"/>
  <c r="M41" s="1"/>
  <c r="K40"/>
  <c r="M40" s="1"/>
  <c r="K39"/>
  <c r="M39" s="1"/>
  <c r="M36" l="1"/>
  <c r="K43"/>
</calcChain>
</file>

<file path=xl/sharedStrings.xml><?xml version="1.0" encoding="utf-8"?>
<sst xmlns="http://schemas.openxmlformats.org/spreadsheetml/2006/main" count="135" uniqueCount="90">
  <si>
    <t>部门</t>
    <phoneticPr fontId="2" type="noConversion"/>
  </si>
  <si>
    <t>原因</t>
    <phoneticPr fontId="2" type="noConversion"/>
  </si>
  <si>
    <t>钳工</t>
    <phoneticPr fontId="2" type="noConversion"/>
  </si>
  <si>
    <t>批锋、工件变形</t>
    <phoneticPr fontId="2" type="noConversion"/>
  </si>
  <si>
    <t>项目</t>
    <phoneticPr fontId="2" type="noConversion"/>
  </si>
  <si>
    <t>机加工</t>
    <phoneticPr fontId="2" type="noConversion"/>
  </si>
  <si>
    <t>烧焊次数</t>
    <phoneticPr fontId="2" type="noConversion"/>
  </si>
  <si>
    <t>烧焊费用</t>
    <phoneticPr fontId="2" type="noConversion"/>
  </si>
  <si>
    <t>异常订料费用</t>
    <phoneticPr fontId="2" type="noConversion"/>
  </si>
  <si>
    <t>订料次数</t>
    <phoneticPr fontId="2" type="noConversion"/>
  </si>
  <si>
    <t>修模</t>
    <phoneticPr fontId="2" type="noConversion"/>
  </si>
  <si>
    <t>试模费用</t>
    <phoneticPr fontId="2" type="noConversion"/>
  </si>
  <si>
    <t>试模次数</t>
    <phoneticPr fontId="2" type="noConversion"/>
  </si>
  <si>
    <t>试模原因</t>
    <phoneticPr fontId="2" type="noConversion"/>
  </si>
  <si>
    <t>编制：</t>
    <phoneticPr fontId="2" type="noConversion"/>
  </si>
  <si>
    <t>审核：</t>
    <phoneticPr fontId="2" type="noConversion"/>
  </si>
  <si>
    <t>总计费用：</t>
    <phoneticPr fontId="2" type="noConversion"/>
  </si>
  <si>
    <t>目标</t>
    <phoneticPr fontId="2" type="noConversion"/>
  </si>
  <si>
    <t>超标</t>
    <phoneticPr fontId="2" type="noConversion"/>
  </si>
  <si>
    <t>抛光</t>
    <phoneticPr fontId="2" type="noConversion"/>
  </si>
  <si>
    <t xml:space="preserve">                           合计</t>
    <phoneticPr fontId="2" type="noConversion"/>
  </si>
  <si>
    <t>奖惩金额</t>
    <phoneticPr fontId="2" type="noConversion"/>
  </si>
  <si>
    <t xml:space="preserve">                       合计</t>
    <phoneticPr fontId="2" type="noConversion"/>
  </si>
  <si>
    <t xml:space="preserve">                        合计</t>
    <phoneticPr fontId="2" type="noConversion"/>
  </si>
  <si>
    <t>苏州嘉泰隆模具有限公司                    Suzhou JoTyLong Tooling Co.,LTD</t>
    <phoneticPr fontId="2" type="noConversion"/>
  </si>
  <si>
    <t>客户改模</t>
    <phoneticPr fontId="2" type="noConversion"/>
  </si>
  <si>
    <t>客户打样</t>
    <phoneticPr fontId="2" type="noConversion"/>
  </si>
  <si>
    <t>被考核人</t>
    <phoneticPr fontId="2" type="noConversion"/>
  </si>
  <si>
    <t>马有波</t>
    <phoneticPr fontId="2" type="noConversion"/>
  </si>
  <si>
    <t>何志武</t>
    <phoneticPr fontId="2" type="noConversion"/>
  </si>
  <si>
    <t>左词飞</t>
    <phoneticPr fontId="2" type="noConversion"/>
  </si>
  <si>
    <t>张万林</t>
    <phoneticPr fontId="2" type="noConversion"/>
  </si>
  <si>
    <t>左词飞</t>
    <phoneticPr fontId="2" type="noConversion"/>
  </si>
  <si>
    <t>吴天元</t>
    <phoneticPr fontId="2" type="noConversion"/>
  </si>
  <si>
    <t>梁蔚杰</t>
    <phoneticPr fontId="2" type="noConversion"/>
  </si>
  <si>
    <t>一组</t>
    <phoneticPr fontId="2" type="noConversion"/>
  </si>
  <si>
    <t>二组</t>
    <phoneticPr fontId="2" type="noConversion"/>
  </si>
  <si>
    <t>三组</t>
    <phoneticPr fontId="2" type="noConversion"/>
  </si>
  <si>
    <t>四组</t>
    <phoneticPr fontId="2" type="noConversion"/>
  </si>
  <si>
    <t>李子坤</t>
    <phoneticPr fontId="2" type="noConversion"/>
  </si>
  <si>
    <t>王涛</t>
    <phoneticPr fontId="2" type="noConversion"/>
  </si>
  <si>
    <t xml:space="preserve"> 何志武     </t>
    <phoneticPr fontId="2" type="noConversion"/>
  </si>
  <si>
    <t>首板</t>
    <phoneticPr fontId="2" type="noConversion"/>
  </si>
  <si>
    <t>工艺烧焊</t>
    <phoneticPr fontId="2" type="noConversion"/>
  </si>
  <si>
    <t>客户</t>
    <phoneticPr fontId="2" type="noConversion"/>
  </si>
  <si>
    <t>设计</t>
    <phoneticPr fontId="2" type="noConversion"/>
  </si>
  <si>
    <t>CNC</t>
    <phoneticPr fontId="2" type="noConversion"/>
  </si>
  <si>
    <t>EDW</t>
    <phoneticPr fontId="2" type="noConversion"/>
  </si>
  <si>
    <t>EDM</t>
    <phoneticPr fontId="2" type="noConversion"/>
  </si>
  <si>
    <t>外协</t>
    <phoneticPr fontId="2" type="noConversion"/>
  </si>
  <si>
    <t>李勇</t>
    <phoneticPr fontId="2" type="noConversion"/>
  </si>
  <si>
    <t>李国权</t>
    <phoneticPr fontId="2" type="noConversion"/>
  </si>
  <si>
    <t>曾祥兵</t>
    <phoneticPr fontId="2" type="noConversion"/>
  </si>
  <si>
    <t>马有波</t>
    <phoneticPr fontId="2" type="noConversion"/>
  </si>
  <si>
    <t>异常.出错</t>
    <phoneticPr fontId="2" type="noConversion"/>
  </si>
  <si>
    <t>改模.设变</t>
    <phoneticPr fontId="2" type="noConversion"/>
  </si>
  <si>
    <t>改模.修模</t>
    <phoneticPr fontId="2" type="noConversion"/>
  </si>
  <si>
    <t>出错异常</t>
    <phoneticPr fontId="2" type="noConversion"/>
  </si>
  <si>
    <t>出错漏订</t>
    <phoneticPr fontId="2" type="noConversion"/>
  </si>
  <si>
    <t>出错</t>
    <phoneticPr fontId="2" type="noConversion"/>
  </si>
  <si>
    <t>改模.设变</t>
    <phoneticPr fontId="2" type="noConversion"/>
  </si>
  <si>
    <t>设变维修</t>
    <phoneticPr fontId="2" type="noConversion"/>
  </si>
  <si>
    <t>出错</t>
    <phoneticPr fontId="2" type="noConversion"/>
  </si>
  <si>
    <t>磨床.铣床过切</t>
    <phoneticPr fontId="2" type="noConversion"/>
  </si>
  <si>
    <t>过切撞刀</t>
    <phoneticPr fontId="2" type="noConversion"/>
  </si>
  <si>
    <t>过切</t>
    <phoneticPr fontId="2" type="noConversion"/>
  </si>
  <si>
    <t>过切打偏积碳</t>
    <phoneticPr fontId="2" type="noConversion"/>
  </si>
  <si>
    <t>线割.CNC.晒字</t>
    <phoneticPr fontId="2" type="noConversion"/>
  </si>
  <si>
    <t>异常订料费用</t>
  </si>
  <si>
    <t>考核人</t>
    <phoneticPr fontId="2" type="noConversion"/>
  </si>
  <si>
    <t>合计金额</t>
    <phoneticPr fontId="2" type="noConversion"/>
  </si>
  <si>
    <t>确认</t>
    <phoneticPr fontId="2" type="noConversion"/>
  </si>
  <si>
    <t>备注</t>
    <phoneticPr fontId="2" type="noConversion"/>
  </si>
  <si>
    <t>考核金额</t>
    <phoneticPr fontId="2" type="noConversion"/>
  </si>
  <si>
    <t>考核金额汇总表</t>
    <phoneticPr fontId="2" type="noConversion"/>
  </si>
  <si>
    <t>王雄</t>
    <phoneticPr fontId="2" type="noConversion"/>
  </si>
  <si>
    <t>左词飞</t>
    <phoneticPr fontId="2" type="noConversion"/>
  </si>
  <si>
    <t>梁蔚杰</t>
    <phoneticPr fontId="2" type="noConversion"/>
  </si>
  <si>
    <t>张万林</t>
    <phoneticPr fontId="2" type="noConversion"/>
  </si>
  <si>
    <t>马有波</t>
    <phoneticPr fontId="2" type="noConversion"/>
  </si>
  <si>
    <t>李国权</t>
    <phoneticPr fontId="2" type="noConversion"/>
  </si>
  <si>
    <t>李勇</t>
    <phoneticPr fontId="2" type="noConversion"/>
  </si>
  <si>
    <t>何志武</t>
    <phoneticPr fontId="2" type="noConversion"/>
  </si>
  <si>
    <t>王雄</t>
    <phoneticPr fontId="2" type="noConversion"/>
  </si>
  <si>
    <t>李子坤</t>
    <phoneticPr fontId="2" type="noConversion"/>
  </si>
  <si>
    <t>王涛</t>
    <phoneticPr fontId="2" type="noConversion"/>
  </si>
  <si>
    <t>曾祥兵</t>
    <phoneticPr fontId="2" type="noConversion"/>
  </si>
  <si>
    <t xml:space="preserve">   </t>
    <phoneticPr fontId="2" type="noConversion"/>
  </si>
  <si>
    <t>4月实际费用</t>
    <phoneticPr fontId="2" type="noConversion"/>
  </si>
  <si>
    <t xml:space="preserve"> 4月份烧焊、异常订料、试模费用考核表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</si>
</sst>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;[Red]0.00"/>
    <numFmt numFmtId="177" formatCode="0.00_ "/>
    <numFmt numFmtId="178" formatCode="0.00_ ;[Red]\-0.00\ "/>
  </numFmts>
  <fonts count="20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178" fontId="9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9" fillId="2" borderId="4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8" fontId="14" fillId="0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78" fontId="18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200025</xdr:rowOff>
    </xdr:from>
    <xdr:to>
      <xdr:col>2</xdr:col>
      <xdr:colOff>304800</xdr:colOff>
      <xdr:row>0</xdr:row>
      <xdr:rowOff>704849</xdr:rowOff>
    </xdr:to>
    <xdr:pic>
      <xdr:nvPicPr>
        <xdr:cNvPr id="10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00025"/>
          <a:ext cx="876300" cy="5048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>
      <selection activeCell="Q43" sqref="Q43"/>
    </sheetView>
  </sheetViews>
  <sheetFormatPr defaultRowHeight="13.5"/>
  <cols>
    <col min="1" max="1" width="5.875" customWidth="1"/>
    <col min="2" max="2" width="2.75" customWidth="1"/>
    <col min="3" max="3" width="7.25" customWidth="1"/>
    <col min="4" max="4" width="5.125" customWidth="1"/>
    <col min="6" max="6" width="4.125" customWidth="1"/>
    <col min="7" max="7" width="5.375" customWidth="1"/>
    <col min="8" max="8" width="2.25" customWidth="1"/>
    <col min="9" max="9" width="10.625" customWidth="1"/>
    <col min="10" max="10" width="6.875" customWidth="1"/>
    <col min="11" max="11" width="11.375" customWidth="1"/>
    <col min="12" max="12" width="9.125" customWidth="1"/>
    <col min="13" max="13" width="10.875" customWidth="1"/>
  </cols>
  <sheetData>
    <row r="1" spans="1:14" ht="60" customHeight="1">
      <c r="A1" s="1"/>
      <c r="B1" s="1"/>
      <c r="C1" s="79" t="s">
        <v>24</v>
      </c>
      <c r="D1" s="79"/>
      <c r="E1" s="79"/>
      <c r="F1" s="79"/>
      <c r="G1" s="79"/>
      <c r="H1" s="79"/>
      <c r="I1" s="79"/>
      <c r="J1" s="79"/>
      <c r="K1" s="79"/>
      <c r="L1" s="20"/>
    </row>
    <row r="2" spans="1:14" ht="28.5" customHeight="1">
      <c r="A2" s="80" t="s">
        <v>89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2"/>
    </row>
    <row r="3" spans="1:14" ht="14.25">
      <c r="A3" s="57" t="s">
        <v>7</v>
      </c>
      <c r="B3" s="58"/>
      <c r="C3" s="59" t="s">
        <v>0</v>
      </c>
      <c r="D3" s="60"/>
      <c r="E3" s="59" t="s">
        <v>1</v>
      </c>
      <c r="F3" s="60"/>
      <c r="G3" s="59" t="s">
        <v>6</v>
      </c>
      <c r="H3" s="60"/>
      <c r="I3" s="12" t="s">
        <v>88</v>
      </c>
      <c r="J3" s="11" t="s">
        <v>17</v>
      </c>
      <c r="K3" s="11" t="s">
        <v>18</v>
      </c>
      <c r="L3" s="11" t="s">
        <v>27</v>
      </c>
      <c r="M3" s="12" t="s">
        <v>21</v>
      </c>
      <c r="N3" s="29" t="s">
        <v>71</v>
      </c>
    </row>
    <row r="4" spans="1:14" ht="17.25" customHeight="1">
      <c r="A4" s="57"/>
      <c r="B4" s="58"/>
      <c r="C4" s="67" t="s">
        <v>4</v>
      </c>
      <c r="D4" s="68"/>
      <c r="E4" s="67" t="s">
        <v>60</v>
      </c>
      <c r="F4" s="68"/>
      <c r="G4" s="67">
        <v>22</v>
      </c>
      <c r="H4" s="68"/>
      <c r="I4" s="4">
        <v>2660</v>
      </c>
      <c r="J4" s="21">
        <v>1700</v>
      </c>
      <c r="K4" s="15">
        <f>J4-I4</f>
        <v>-960</v>
      </c>
      <c r="L4" s="15" t="s">
        <v>32</v>
      </c>
      <c r="M4" s="16">
        <f t="shared" ref="M4:M12" si="0">K4*0.5</f>
        <v>-480</v>
      </c>
      <c r="N4" s="31"/>
    </row>
    <row r="5" spans="1:14" ht="23.25" customHeight="1">
      <c r="A5" s="57"/>
      <c r="B5" s="58"/>
      <c r="C5" s="53" t="s">
        <v>44</v>
      </c>
      <c r="D5" s="54"/>
      <c r="E5" s="75" t="s">
        <v>61</v>
      </c>
      <c r="F5" s="76"/>
      <c r="G5" s="53">
        <v>16</v>
      </c>
      <c r="H5" s="54"/>
      <c r="I5" s="4">
        <v>1560</v>
      </c>
      <c r="J5" s="22">
        <v>1000</v>
      </c>
      <c r="K5" s="15">
        <f>J5-I5</f>
        <v>-560</v>
      </c>
      <c r="L5" s="15" t="s">
        <v>32</v>
      </c>
      <c r="M5" s="16">
        <f t="shared" si="0"/>
        <v>-280</v>
      </c>
      <c r="N5" s="31"/>
    </row>
    <row r="6" spans="1:14">
      <c r="A6" s="57"/>
      <c r="B6" s="58"/>
      <c r="C6" s="53" t="s">
        <v>45</v>
      </c>
      <c r="D6" s="54"/>
      <c r="E6" s="53" t="s">
        <v>62</v>
      </c>
      <c r="F6" s="54"/>
      <c r="G6" s="53">
        <v>5</v>
      </c>
      <c r="H6" s="54"/>
      <c r="I6" s="4">
        <v>710</v>
      </c>
      <c r="J6" s="22">
        <v>300</v>
      </c>
      <c r="K6" s="15">
        <f t="shared" ref="K6" si="1">J6-I6</f>
        <v>-410</v>
      </c>
      <c r="L6" s="15" t="s">
        <v>34</v>
      </c>
      <c r="M6" s="16">
        <f t="shared" si="0"/>
        <v>-205</v>
      </c>
      <c r="N6" s="31"/>
    </row>
    <row r="7" spans="1:14">
      <c r="A7" s="57"/>
      <c r="B7" s="58"/>
      <c r="C7" s="53" t="s">
        <v>5</v>
      </c>
      <c r="D7" s="54"/>
      <c r="E7" s="53" t="s">
        <v>63</v>
      </c>
      <c r="F7" s="54"/>
      <c r="G7" s="53">
        <v>3</v>
      </c>
      <c r="H7" s="54"/>
      <c r="I7" s="4">
        <v>120</v>
      </c>
      <c r="J7" s="22">
        <v>400</v>
      </c>
      <c r="K7" s="15">
        <f t="shared" ref="K7:K17" si="2">J7-I7</f>
        <v>280</v>
      </c>
      <c r="L7" s="15" t="s">
        <v>31</v>
      </c>
      <c r="M7" s="16">
        <f t="shared" si="0"/>
        <v>140</v>
      </c>
      <c r="N7" s="31"/>
    </row>
    <row r="8" spans="1:14">
      <c r="A8" s="57"/>
      <c r="B8" s="58"/>
      <c r="C8" s="53" t="s">
        <v>46</v>
      </c>
      <c r="D8" s="54"/>
      <c r="E8" s="53" t="s">
        <v>64</v>
      </c>
      <c r="F8" s="54"/>
      <c r="G8" s="53">
        <v>31</v>
      </c>
      <c r="H8" s="54"/>
      <c r="I8" s="4">
        <v>2295</v>
      </c>
      <c r="J8" s="22">
        <v>2000</v>
      </c>
      <c r="K8" s="15">
        <f t="shared" si="2"/>
        <v>-295</v>
      </c>
      <c r="L8" s="15" t="s">
        <v>28</v>
      </c>
      <c r="M8" s="16">
        <f t="shared" si="0"/>
        <v>-147.5</v>
      </c>
      <c r="N8" s="31"/>
    </row>
    <row r="9" spans="1:14">
      <c r="A9" s="57"/>
      <c r="B9" s="58"/>
      <c r="C9" s="53" t="s">
        <v>47</v>
      </c>
      <c r="D9" s="54"/>
      <c r="E9" s="53" t="s">
        <v>65</v>
      </c>
      <c r="F9" s="54"/>
      <c r="G9" s="53">
        <v>1</v>
      </c>
      <c r="H9" s="54"/>
      <c r="I9" s="4">
        <v>30</v>
      </c>
      <c r="J9" s="22">
        <v>300</v>
      </c>
      <c r="K9" s="15">
        <f t="shared" si="2"/>
        <v>270</v>
      </c>
      <c r="L9" s="15" t="s">
        <v>51</v>
      </c>
      <c r="M9" s="16">
        <f t="shared" si="0"/>
        <v>135</v>
      </c>
      <c r="N9" s="31"/>
    </row>
    <row r="10" spans="1:14">
      <c r="A10" s="57"/>
      <c r="B10" s="58"/>
      <c r="C10" s="53" t="s">
        <v>48</v>
      </c>
      <c r="D10" s="54"/>
      <c r="E10" s="53" t="s">
        <v>66</v>
      </c>
      <c r="F10" s="54"/>
      <c r="G10" s="53">
        <v>18</v>
      </c>
      <c r="H10" s="54"/>
      <c r="I10" s="4">
        <v>1780</v>
      </c>
      <c r="J10" s="22">
        <v>1500</v>
      </c>
      <c r="K10" s="15">
        <f t="shared" si="2"/>
        <v>-280</v>
      </c>
      <c r="L10" s="15" t="s">
        <v>50</v>
      </c>
      <c r="M10" s="16">
        <f t="shared" si="0"/>
        <v>-140</v>
      </c>
      <c r="N10" s="31"/>
    </row>
    <row r="11" spans="1:14">
      <c r="A11" s="57"/>
      <c r="B11" s="58"/>
      <c r="C11" s="53" t="s">
        <v>19</v>
      </c>
      <c r="D11" s="54"/>
      <c r="E11" s="53"/>
      <c r="F11" s="54"/>
      <c r="G11" s="53">
        <v>1</v>
      </c>
      <c r="H11" s="54"/>
      <c r="I11" s="4">
        <v>40</v>
      </c>
      <c r="J11" s="22">
        <v>100</v>
      </c>
      <c r="K11" s="15">
        <f t="shared" si="2"/>
        <v>60</v>
      </c>
      <c r="L11" s="15" t="s">
        <v>33</v>
      </c>
      <c r="M11" s="16">
        <f t="shared" si="0"/>
        <v>30</v>
      </c>
      <c r="N11" s="31"/>
    </row>
    <row r="12" spans="1:14">
      <c r="A12" s="57"/>
      <c r="B12" s="58"/>
      <c r="C12" s="53" t="s">
        <v>49</v>
      </c>
      <c r="D12" s="54"/>
      <c r="E12" s="53" t="s">
        <v>67</v>
      </c>
      <c r="F12" s="54"/>
      <c r="G12" s="53">
        <v>17</v>
      </c>
      <c r="H12" s="54"/>
      <c r="I12" s="4">
        <v>1380</v>
      </c>
      <c r="J12" s="22">
        <v>900</v>
      </c>
      <c r="K12" s="15">
        <f t="shared" si="2"/>
        <v>-480</v>
      </c>
      <c r="L12" s="15" t="s">
        <v>50</v>
      </c>
      <c r="M12" s="16">
        <f t="shared" si="0"/>
        <v>-240</v>
      </c>
      <c r="N12" s="31"/>
    </row>
    <row r="13" spans="1:14">
      <c r="A13" s="57"/>
      <c r="B13" s="58"/>
      <c r="C13" s="53" t="s">
        <v>2</v>
      </c>
      <c r="D13" s="54"/>
      <c r="E13" s="53" t="s">
        <v>3</v>
      </c>
      <c r="F13" s="54"/>
      <c r="G13" s="53">
        <v>51</v>
      </c>
      <c r="H13" s="54"/>
      <c r="I13" s="4">
        <v>3985</v>
      </c>
      <c r="J13" s="22">
        <v>4800</v>
      </c>
      <c r="K13" s="15">
        <f t="shared" si="2"/>
        <v>815</v>
      </c>
      <c r="L13" s="15" t="s">
        <v>29</v>
      </c>
      <c r="M13" s="17">
        <f>K13*0.5*0.15</f>
        <v>61.125</v>
      </c>
      <c r="N13" s="31"/>
    </row>
    <row r="14" spans="1:14">
      <c r="A14" s="57"/>
      <c r="B14" s="58"/>
      <c r="C14" s="53" t="s">
        <v>35</v>
      </c>
      <c r="D14" s="54"/>
      <c r="E14" s="53" t="s">
        <v>3</v>
      </c>
      <c r="F14" s="54"/>
      <c r="G14" s="53">
        <v>7</v>
      </c>
      <c r="H14" s="54"/>
      <c r="I14" s="4">
        <v>465</v>
      </c>
      <c r="J14" s="22">
        <v>1200</v>
      </c>
      <c r="K14" s="15">
        <f t="shared" si="2"/>
        <v>735</v>
      </c>
      <c r="L14" s="15" t="s">
        <v>75</v>
      </c>
      <c r="M14" s="17">
        <f>K14*0.5*0.85</f>
        <v>312.375</v>
      </c>
      <c r="N14" s="31"/>
    </row>
    <row r="15" spans="1:14">
      <c r="A15" s="57"/>
      <c r="B15" s="58"/>
      <c r="C15" s="53" t="s">
        <v>36</v>
      </c>
      <c r="D15" s="54"/>
      <c r="E15" s="53" t="s">
        <v>3</v>
      </c>
      <c r="F15" s="54"/>
      <c r="G15" s="53">
        <v>15</v>
      </c>
      <c r="H15" s="54"/>
      <c r="I15" s="4">
        <v>1430</v>
      </c>
      <c r="J15" s="22">
        <v>1200</v>
      </c>
      <c r="K15" s="15">
        <f t="shared" si="2"/>
        <v>-230</v>
      </c>
      <c r="L15" s="15" t="s">
        <v>39</v>
      </c>
      <c r="M15" s="17">
        <f>K15*0.5*0.85</f>
        <v>-97.75</v>
      </c>
      <c r="N15" s="31"/>
    </row>
    <row r="16" spans="1:14">
      <c r="A16" s="57"/>
      <c r="B16" s="58"/>
      <c r="C16" s="53" t="s">
        <v>37</v>
      </c>
      <c r="D16" s="54"/>
      <c r="E16" s="53" t="s">
        <v>3</v>
      </c>
      <c r="F16" s="54"/>
      <c r="G16" s="53">
        <v>11</v>
      </c>
      <c r="H16" s="54"/>
      <c r="I16" s="4">
        <v>680</v>
      </c>
      <c r="J16" s="22">
        <v>1200</v>
      </c>
      <c r="K16" s="15">
        <f t="shared" si="2"/>
        <v>520</v>
      </c>
      <c r="L16" s="15" t="s">
        <v>40</v>
      </c>
      <c r="M16" s="17">
        <f>K16*0.5*0.85</f>
        <v>221</v>
      </c>
      <c r="N16" s="31"/>
    </row>
    <row r="17" spans="1:21">
      <c r="A17" s="57"/>
      <c r="B17" s="58"/>
      <c r="C17" s="53" t="s">
        <v>38</v>
      </c>
      <c r="D17" s="54"/>
      <c r="E17" s="53" t="s">
        <v>3</v>
      </c>
      <c r="F17" s="54"/>
      <c r="G17" s="53">
        <v>18</v>
      </c>
      <c r="H17" s="54"/>
      <c r="I17" s="4">
        <v>1410</v>
      </c>
      <c r="J17" s="22">
        <v>1200</v>
      </c>
      <c r="K17" s="15">
        <f t="shared" si="2"/>
        <v>-210</v>
      </c>
      <c r="L17" s="15" t="s">
        <v>52</v>
      </c>
      <c r="M17" s="17">
        <f>K17*0.5*0.85</f>
        <v>-89.25</v>
      </c>
      <c r="N17" s="31"/>
    </row>
    <row r="18" spans="1:21">
      <c r="A18" s="57"/>
      <c r="B18" s="58"/>
      <c r="C18" s="77"/>
      <c r="D18" s="77"/>
      <c r="E18" s="77" t="s">
        <v>43</v>
      </c>
      <c r="F18" s="77"/>
      <c r="G18" s="78">
        <v>9</v>
      </c>
      <c r="H18" s="78"/>
      <c r="I18" s="4">
        <v>900</v>
      </c>
      <c r="J18" s="22"/>
      <c r="K18" s="15"/>
      <c r="L18" s="15"/>
      <c r="M18" s="16"/>
      <c r="N18" s="31"/>
    </row>
    <row r="19" spans="1:21">
      <c r="A19" s="59"/>
      <c r="B19" s="60"/>
      <c r="C19" s="71" t="s">
        <v>20</v>
      </c>
      <c r="D19" s="72"/>
      <c r="E19" s="72"/>
      <c r="F19" s="72"/>
      <c r="G19" s="72"/>
      <c r="H19" s="73"/>
      <c r="I19" s="7">
        <f>I18+I17+I16+I15+I14+I12+I11+I10+I9+I8+I7+I6+I5+I4</f>
        <v>15460</v>
      </c>
      <c r="J19" s="13">
        <v>13000</v>
      </c>
      <c r="K19" s="86">
        <f>J19-I19</f>
        <v>-2460</v>
      </c>
      <c r="L19" s="23"/>
      <c r="M19" s="27"/>
      <c r="N19" s="31"/>
    </row>
    <row r="20" spans="1:21" ht="28.5" customHeight="1">
      <c r="A20" s="53"/>
      <c r="B20" s="70"/>
      <c r="C20" s="70"/>
      <c r="D20" s="70"/>
      <c r="E20" s="70"/>
      <c r="F20" s="70"/>
      <c r="G20" s="70"/>
      <c r="H20" s="70"/>
      <c r="I20" s="70"/>
      <c r="J20" s="70"/>
      <c r="K20" s="54"/>
      <c r="L20" s="19"/>
      <c r="M20" s="2"/>
      <c r="N20" s="31"/>
      <c r="U20" t="s">
        <v>87</v>
      </c>
    </row>
    <row r="21" spans="1:21" ht="13.5" customHeight="1">
      <c r="A21" s="61" t="s">
        <v>8</v>
      </c>
      <c r="B21" s="62"/>
      <c r="C21" s="59" t="s">
        <v>0</v>
      </c>
      <c r="D21" s="60"/>
      <c r="E21" s="53" t="s">
        <v>1</v>
      </c>
      <c r="F21" s="54"/>
      <c r="G21" s="53" t="s">
        <v>9</v>
      </c>
      <c r="H21" s="54"/>
      <c r="I21" s="12" t="s">
        <v>88</v>
      </c>
      <c r="J21" s="10" t="s">
        <v>17</v>
      </c>
      <c r="K21" s="10" t="s">
        <v>18</v>
      </c>
      <c r="L21" s="10"/>
      <c r="M21" s="2" t="s">
        <v>21</v>
      </c>
      <c r="N21" s="29" t="s">
        <v>71</v>
      </c>
    </row>
    <row r="22" spans="1:21">
      <c r="A22" s="63"/>
      <c r="B22" s="64"/>
      <c r="C22" s="67" t="s">
        <v>4</v>
      </c>
      <c r="D22" s="68"/>
      <c r="E22" s="53" t="s">
        <v>56</v>
      </c>
      <c r="F22" s="54"/>
      <c r="G22" s="53">
        <v>28</v>
      </c>
      <c r="H22" s="54"/>
      <c r="I22" s="52">
        <v>5879.53</v>
      </c>
      <c r="J22" s="22">
        <v>3000</v>
      </c>
      <c r="K22" s="16">
        <f t="shared" ref="K22:K28" si="3">J22-I22</f>
        <v>-2879.5299999999997</v>
      </c>
      <c r="L22" s="16" t="s">
        <v>30</v>
      </c>
      <c r="M22" s="16">
        <f t="shared" ref="M22:M29" si="4">K22*0.5</f>
        <v>-1439.7649999999999</v>
      </c>
      <c r="N22" s="31"/>
    </row>
    <row r="23" spans="1:21">
      <c r="A23" s="63"/>
      <c r="B23" s="64"/>
      <c r="C23" s="53" t="s">
        <v>44</v>
      </c>
      <c r="D23" s="54"/>
      <c r="E23" s="53" t="s">
        <v>55</v>
      </c>
      <c r="F23" s="54"/>
      <c r="G23" s="53">
        <v>32</v>
      </c>
      <c r="H23" s="54"/>
      <c r="I23" s="52">
        <v>5661.49</v>
      </c>
      <c r="J23" s="22">
        <v>1900</v>
      </c>
      <c r="K23" s="16">
        <f t="shared" si="3"/>
        <v>-3761.49</v>
      </c>
      <c r="L23" s="16"/>
      <c r="M23" s="16"/>
      <c r="N23" s="31"/>
    </row>
    <row r="24" spans="1:21">
      <c r="A24" s="63"/>
      <c r="B24" s="64"/>
      <c r="C24" s="53" t="s">
        <v>45</v>
      </c>
      <c r="D24" s="54"/>
      <c r="E24" s="53" t="s">
        <v>58</v>
      </c>
      <c r="F24" s="54"/>
      <c r="G24" s="53">
        <v>0</v>
      </c>
      <c r="H24" s="54"/>
      <c r="I24" s="3">
        <v>0</v>
      </c>
      <c r="J24" s="22">
        <v>1000</v>
      </c>
      <c r="K24" s="16">
        <f t="shared" si="3"/>
        <v>1000</v>
      </c>
      <c r="L24" s="16" t="s">
        <v>34</v>
      </c>
      <c r="M24" s="16">
        <f t="shared" si="4"/>
        <v>500</v>
      </c>
      <c r="N24" s="31"/>
    </row>
    <row r="25" spans="1:21">
      <c r="A25" s="63"/>
      <c r="B25" s="64"/>
      <c r="C25" s="53" t="s">
        <v>5</v>
      </c>
      <c r="D25" s="54"/>
      <c r="E25" s="53" t="s">
        <v>59</v>
      </c>
      <c r="F25" s="54"/>
      <c r="G25" s="53">
        <v>1</v>
      </c>
      <c r="H25" s="54"/>
      <c r="I25" s="3">
        <v>114.36</v>
      </c>
      <c r="J25" s="22">
        <v>500</v>
      </c>
      <c r="K25" s="16">
        <f t="shared" si="3"/>
        <v>385.64</v>
      </c>
      <c r="L25" s="16" t="s">
        <v>31</v>
      </c>
      <c r="M25" s="17">
        <f t="shared" si="4"/>
        <v>192.82</v>
      </c>
      <c r="N25" s="31"/>
    </row>
    <row r="26" spans="1:21">
      <c r="A26" s="63"/>
      <c r="B26" s="64"/>
      <c r="C26" s="53" t="s">
        <v>46</v>
      </c>
      <c r="D26" s="54"/>
      <c r="E26" s="53" t="s">
        <v>54</v>
      </c>
      <c r="F26" s="54"/>
      <c r="G26" s="53">
        <v>5</v>
      </c>
      <c r="H26" s="54"/>
      <c r="I26" s="3">
        <v>920.28</v>
      </c>
      <c r="J26" s="22">
        <v>1500</v>
      </c>
      <c r="K26" s="16">
        <f t="shared" si="3"/>
        <v>579.72</v>
      </c>
      <c r="L26" s="15" t="s">
        <v>53</v>
      </c>
      <c r="M26" s="16">
        <f t="shared" si="4"/>
        <v>289.86</v>
      </c>
      <c r="N26" s="31"/>
    </row>
    <row r="27" spans="1:21">
      <c r="A27" s="63"/>
      <c r="B27" s="64"/>
      <c r="C27" s="53" t="s">
        <v>47</v>
      </c>
      <c r="D27" s="54"/>
      <c r="E27" s="53"/>
      <c r="F27" s="54"/>
      <c r="G27" s="53"/>
      <c r="H27" s="54"/>
      <c r="I27" s="3">
        <v>0</v>
      </c>
      <c r="J27" s="22">
        <v>500</v>
      </c>
      <c r="K27" s="16">
        <f t="shared" si="3"/>
        <v>500</v>
      </c>
      <c r="L27" s="16" t="s">
        <v>51</v>
      </c>
      <c r="M27" s="16">
        <f t="shared" si="4"/>
        <v>250</v>
      </c>
      <c r="N27" s="31"/>
    </row>
    <row r="28" spans="1:21">
      <c r="A28" s="63"/>
      <c r="B28" s="64"/>
      <c r="C28" s="53" t="s">
        <v>48</v>
      </c>
      <c r="D28" s="54"/>
      <c r="E28" s="53"/>
      <c r="F28" s="54"/>
      <c r="G28" s="53"/>
      <c r="H28" s="54"/>
      <c r="I28" s="3">
        <v>0</v>
      </c>
      <c r="J28" s="22">
        <v>700</v>
      </c>
      <c r="K28" s="16">
        <f t="shared" si="3"/>
        <v>700</v>
      </c>
      <c r="L28" s="16" t="s">
        <v>50</v>
      </c>
      <c r="M28" s="16">
        <f t="shared" si="4"/>
        <v>350</v>
      </c>
      <c r="N28" s="31"/>
    </row>
    <row r="29" spans="1:21">
      <c r="A29" s="65"/>
      <c r="B29" s="66"/>
      <c r="C29" s="53" t="s">
        <v>19</v>
      </c>
      <c r="D29" s="54"/>
      <c r="E29" s="53"/>
      <c r="F29" s="54"/>
      <c r="G29" s="53"/>
      <c r="H29" s="54"/>
      <c r="I29" s="3">
        <v>0</v>
      </c>
      <c r="J29" s="22">
        <v>100</v>
      </c>
      <c r="K29" s="16">
        <f t="shared" ref="K29:K35" si="5">J29-I29</f>
        <v>100</v>
      </c>
      <c r="L29" s="15" t="s">
        <v>33</v>
      </c>
      <c r="M29" s="16">
        <f t="shared" si="4"/>
        <v>50</v>
      </c>
      <c r="N29" s="31"/>
    </row>
    <row r="30" spans="1:21">
      <c r="A30" s="61" t="s">
        <v>68</v>
      </c>
      <c r="B30" s="62"/>
      <c r="C30" s="53" t="s">
        <v>49</v>
      </c>
      <c r="D30" s="54"/>
      <c r="E30" s="53" t="s">
        <v>57</v>
      </c>
      <c r="F30" s="54"/>
      <c r="G30" s="53">
        <v>1</v>
      </c>
      <c r="H30" s="54"/>
      <c r="I30" s="3">
        <v>100</v>
      </c>
      <c r="J30" s="22">
        <v>1000</v>
      </c>
      <c r="K30" s="16">
        <f t="shared" si="5"/>
        <v>900</v>
      </c>
      <c r="L30" s="16"/>
      <c r="M30" s="16"/>
      <c r="N30" s="31"/>
    </row>
    <row r="31" spans="1:21">
      <c r="A31" s="63"/>
      <c r="B31" s="64"/>
      <c r="C31" s="53" t="s">
        <v>2</v>
      </c>
      <c r="D31" s="54"/>
      <c r="E31" s="53" t="s">
        <v>57</v>
      </c>
      <c r="F31" s="54"/>
      <c r="G31" s="53">
        <v>4</v>
      </c>
      <c r="H31" s="54"/>
      <c r="I31" s="3">
        <v>278.17</v>
      </c>
      <c r="J31" s="22">
        <v>1000</v>
      </c>
      <c r="K31" s="16">
        <f t="shared" si="5"/>
        <v>721.82999999999993</v>
      </c>
      <c r="L31" s="15" t="s">
        <v>29</v>
      </c>
      <c r="M31" s="16">
        <f>K31*0.5*0.15</f>
        <v>54.137249999999995</v>
      </c>
      <c r="N31" s="31"/>
    </row>
    <row r="32" spans="1:21">
      <c r="A32" s="63"/>
      <c r="B32" s="64"/>
      <c r="C32" s="53" t="s">
        <v>35</v>
      </c>
      <c r="D32" s="54"/>
      <c r="E32" s="53"/>
      <c r="F32" s="54"/>
      <c r="G32" s="53">
        <v>1</v>
      </c>
      <c r="H32" s="54"/>
      <c r="I32" s="3">
        <v>158</v>
      </c>
      <c r="J32" s="22">
        <v>250</v>
      </c>
      <c r="K32" s="16">
        <f t="shared" si="5"/>
        <v>92</v>
      </c>
      <c r="L32" s="15" t="s">
        <v>75</v>
      </c>
      <c r="M32" s="16">
        <f>K32*0.5*0.85</f>
        <v>39.1</v>
      </c>
      <c r="N32" s="31"/>
    </row>
    <row r="33" spans="1:16">
      <c r="A33" s="63"/>
      <c r="B33" s="64"/>
      <c r="C33" s="53" t="s">
        <v>36</v>
      </c>
      <c r="D33" s="54"/>
      <c r="E33" s="53"/>
      <c r="F33" s="54"/>
      <c r="G33" s="53">
        <v>1</v>
      </c>
      <c r="H33" s="54"/>
      <c r="I33" s="3">
        <v>11.44</v>
      </c>
      <c r="J33" s="22">
        <v>250</v>
      </c>
      <c r="K33" s="16">
        <f t="shared" si="5"/>
        <v>238.56</v>
      </c>
      <c r="L33" s="15" t="s">
        <v>39</v>
      </c>
      <c r="M33" s="16">
        <f>K33*0.5*0.85</f>
        <v>101.38800000000001</v>
      </c>
      <c r="N33" s="31"/>
    </row>
    <row r="34" spans="1:16">
      <c r="A34" s="63"/>
      <c r="B34" s="64"/>
      <c r="C34" s="53" t="s">
        <v>37</v>
      </c>
      <c r="D34" s="54"/>
      <c r="E34" s="53"/>
      <c r="F34" s="54"/>
      <c r="G34" s="53">
        <v>1</v>
      </c>
      <c r="H34" s="54"/>
      <c r="I34" s="3">
        <v>34.979999999999997</v>
      </c>
      <c r="J34" s="22">
        <v>250</v>
      </c>
      <c r="K34" s="16">
        <f t="shared" si="5"/>
        <v>215.02</v>
      </c>
      <c r="L34" s="15" t="s">
        <v>40</v>
      </c>
      <c r="M34" s="16">
        <f>K34*0.5*0.85</f>
        <v>91.383499999999998</v>
      </c>
      <c r="N34" s="31"/>
    </row>
    <row r="35" spans="1:16">
      <c r="A35" s="63"/>
      <c r="B35" s="64"/>
      <c r="C35" s="53" t="s">
        <v>38</v>
      </c>
      <c r="D35" s="54"/>
      <c r="E35" s="53"/>
      <c r="F35" s="54"/>
      <c r="G35" s="53">
        <v>1</v>
      </c>
      <c r="H35" s="54"/>
      <c r="I35" s="3">
        <v>73.75</v>
      </c>
      <c r="J35" s="22">
        <v>250</v>
      </c>
      <c r="K35" s="16">
        <f t="shared" si="5"/>
        <v>176.25</v>
      </c>
      <c r="L35" s="15" t="s">
        <v>52</v>
      </c>
      <c r="M35" s="16">
        <f>K35*0.5*0.85</f>
        <v>74.90625</v>
      </c>
      <c r="N35" s="31"/>
    </row>
    <row r="36" spans="1:16">
      <c r="A36" s="65"/>
      <c r="B36" s="66"/>
      <c r="C36" s="71" t="s">
        <v>22</v>
      </c>
      <c r="D36" s="72"/>
      <c r="E36" s="72"/>
      <c r="F36" s="72"/>
      <c r="G36" s="72"/>
      <c r="H36" s="73"/>
      <c r="I36" s="26">
        <f>I31+I30+I29+I28+I27+I26+I25+I24+I23+I22</f>
        <v>12953.829999999998</v>
      </c>
      <c r="J36" s="13">
        <v>11200</v>
      </c>
      <c r="K36" s="16">
        <f>J36-I36</f>
        <v>-1753.8299999999981</v>
      </c>
      <c r="L36" s="14"/>
      <c r="M36" s="16">
        <f>M22+M23+M24+M25+M26+M27+M28+M29+M30+M31+M32+M33+M34+M35+O34</f>
        <v>553.83000000000015</v>
      </c>
      <c r="N36" s="31"/>
    </row>
    <row r="37" spans="1:16" ht="31.5" customHeight="1">
      <c r="A37" s="53"/>
      <c r="B37" s="70"/>
      <c r="C37" s="70"/>
      <c r="D37" s="70"/>
      <c r="E37" s="70"/>
      <c r="F37" s="70"/>
      <c r="G37" s="70"/>
      <c r="H37" s="70"/>
      <c r="I37" s="70"/>
      <c r="J37" s="70"/>
      <c r="K37" s="54"/>
      <c r="L37" s="19"/>
      <c r="M37" s="16"/>
      <c r="N37" s="31"/>
    </row>
    <row r="38" spans="1:16">
      <c r="A38" s="55" t="s">
        <v>11</v>
      </c>
      <c r="B38" s="56"/>
      <c r="C38" s="53" t="s">
        <v>13</v>
      </c>
      <c r="D38" s="54"/>
      <c r="E38" s="53"/>
      <c r="F38" s="54"/>
      <c r="G38" s="53" t="s">
        <v>12</v>
      </c>
      <c r="H38" s="54"/>
      <c r="I38" s="51" t="s">
        <v>88</v>
      </c>
      <c r="J38" s="10" t="s">
        <v>17</v>
      </c>
      <c r="K38" s="10" t="s">
        <v>18</v>
      </c>
      <c r="L38" s="10"/>
      <c r="M38" s="2" t="s">
        <v>21</v>
      </c>
      <c r="N38" s="29" t="s">
        <v>71</v>
      </c>
    </row>
    <row r="39" spans="1:16" ht="13.5" customHeight="1">
      <c r="A39" s="57"/>
      <c r="B39" s="58"/>
      <c r="C39" s="53" t="s">
        <v>42</v>
      </c>
      <c r="D39" s="54"/>
      <c r="E39" s="53"/>
      <c r="F39" s="54"/>
      <c r="G39" s="53">
        <v>17</v>
      </c>
      <c r="H39" s="54"/>
      <c r="I39" s="3">
        <v>10400</v>
      </c>
      <c r="J39" s="22">
        <v>10000</v>
      </c>
      <c r="K39" s="18">
        <f t="shared" ref="K39:K44" si="6">J39-I39</f>
        <v>-400</v>
      </c>
      <c r="L39" s="18" t="s">
        <v>30</v>
      </c>
      <c r="M39" s="16">
        <f>K39*0.5</f>
        <v>-200</v>
      </c>
      <c r="N39" s="31"/>
    </row>
    <row r="40" spans="1:16">
      <c r="A40" s="57"/>
      <c r="B40" s="58"/>
      <c r="C40" s="53" t="s">
        <v>10</v>
      </c>
      <c r="D40" s="54"/>
      <c r="E40" s="53"/>
      <c r="F40" s="54"/>
      <c r="G40" s="53">
        <v>52</v>
      </c>
      <c r="H40" s="54"/>
      <c r="I40" s="52">
        <v>30390</v>
      </c>
      <c r="J40" s="22">
        <v>22000</v>
      </c>
      <c r="K40" s="18">
        <f t="shared" si="6"/>
        <v>-8390</v>
      </c>
      <c r="L40" s="28" t="s">
        <v>41</v>
      </c>
      <c r="M40" s="16">
        <f>K40*0.5</f>
        <v>-4195</v>
      </c>
      <c r="N40" s="31"/>
    </row>
    <row r="41" spans="1:16">
      <c r="A41" s="57"/>
      <c r="B41" s="58"/>
      <c r="C41" s="53" t="s">
        <v>25</v>
      </c>
      <c r="D41" s="54"/>
      <c r="E41" s="53"/>
      <c r="F41" s="54"/>
      <c r="G41" s="53">
        <v>11</v>
      </c>
      <c r="H41" s="54"/>
      <c r="I41" s="3">
        <v>2645</v>
      </c>
      <c r="J41" s="22">
        <v>9300</v>
      </c>
      <c r="K41" s="18">
        <f t="shared" si="6"/>
        <v>6655</v>
      </c>
      <c r="L41" s="18" t="s">
        <v>30</v>
      </c>
      <c r="M41" s="16">
        <f>K41*0.5</f>
        <v>3327.5</v>
      </c>
      <c r="N41" s="31"/>
    </row>
    <row r="42" spans="1:16">
      <c r="A42" s="57"/>
      <c r="B42" s="58"/>
      <c r="C42" s="53" t="s">
        <v>26</v>
      </c>
      <c r="D42" s="54"/>
      <c r="E42" s="53"/>
      <c r="F42" s="54"/>
      <c r="G42" s="53">
        <v>31</v>
      </c>
      <c r="H42" s="54"/>
      <c r="I42" s="52">
        <v>14990</v>
      </c>
      <c r="J42" s="22">
        <v>8000</v>
      </c>
      <c r="K42" s="18">
        <f t="shared" si="6"/>
        <v>-6990</v>
      </c>
      <c r="L42" s="18"/>
      <c r="M42" s="16">
        <f>K42*0.5</f>
        <v>-3495</v>
      </c>
      <c r="N42" s="31"/>
    </row>
    <row r="43" spans="1:16">
      <c r="A43" s="59"/>
      <c r="B43" s="60"/>
      <c r="C43" s="53" t="s">
        <v>23</v>
      </c>
      <c r="D43" s="70"/>
      <c r="E43" s="70"/>
      <c r="F43" s="70"/>
      <c r="G43" s="70"/>
      <c r="H43" s="54"/>
      <c r="I43" s="3">
        <f>I42+I41+I40+I39</f>
        <v>58425</v>
      </c>
      <c r="J43" s="13">
        <v>49300</v>
      </c>
      <c r="K43" s="18">
        <f t="shared" si="6"/>
        <v>-9125</v>
      </c>
      <c r="L43" s="18"/>
      <c r="M43" s="16"/>
      <c r="N43" s="31"/>
    </row>
    <row r="44" spans="1:16" ht="26.25" customHeight="1">
      <c r="A44" s="8"/>
      <c r="B44" s="9"/>
      <c r="C44" s="9"/>
      <c r="D44" s="9"/>
      <c r="E44" s="9"/>
      <c r="F44" s="69" t="s">
        <v>16</v>
      </c>
      <c r="G44" s="69"/>
      <c r="H44" s="69"/>
      <c r="I44" s="25">
        <f>I43+I36+I19</f>
        <v>86838.83</v>
      </c>
      <c r="J44" s="13">
        <v>73500</v>
      </c>
      <c r="K44" s="87">
        <f t="shared" si="6"/>
        <v>-13338.830000000002</v>
      </c>
      <c r="L44" s="24"/>
      <c r="M44" s="16"/>
      <c r="N44" s="31"/>
    </row>
    <row r="45" spans="1:16">
      <c r="B45" t="s">
        <v>14</v>
      </c>
      <c r="G45" t="s">
        <v>15</v>
      </c>
    </row>
    <row r="46" spans="1:16">
      <c r="A46" s="6"/>
      <c r="B46" s="6"/>
      <c r="C46" s="74"/>
      <c r="D46" s="74"/>
      <c r="E46" s="6"/>
      <c r="F46" s="6"/>
      <c r="G46" s="6"/>
      <c r="H46" s="6"/>
      <c r="I46" s="5"/>
      <c r="J46" s="6"/>
      <c r="K46" s="6"/>
      <c r="L46" s="6"/>
      <c r="M46" s="6"/>
    </row>
    <row r="47" spans="1:16">
      <c r="A47" s="6"/>
      <c r="B47" s="6"/>
      <c r="C47" s="74"/>
      <c r="D47" s="74"/>
      <c r="E47" s="6"/>
      <c r="F47" s="6"/>
      <c r="G47" s="30"/>
      <c r="H47" s="6"/>
      <c r="I47" s="6"/>
      <c r="J47" s="6"/>
      <c r="K47" s="6"/>
      <c r="L47" s="6"/>
      <c r="M47" s="6"/>
    </row>
    <row r="48" spans="1:16">
      <c r="A48" s="6"/>
      <c r="B48" s="6"/>
      <c r="C48" s="74"/>
      <c r="D48" s="74"/>
      <c r="E48" s="6"/>
      <c r="F48" s="6"/>
      <c r="G48" s="6"/>
      <c r="H48" s="6"/>
      <c r="I48" s="5"/>
      <c r="J48" s="6"/>
      <c r="K48" s="6"/>
      <c r="L48" s="6"/>
      <c r="M48" s="6"/>
      <c r="P48" s="32"/>
    </row>
  </sheetData>
  <sheetProtection formatCells="0" insertColumns="0" insertRows="0" deleteColumns="0" deleteRows="0" selectLockedCells="1"/>
  <mergeCells count="123">
    <mergeCell ref="C1:K1"/>
    <mergeCell ref="E3:F3"/>
    <mergeCell ref="G8:H8"/>
    <mergeCell ref="E7:F7"/>
    <mergeCell ref="G3:H3"/>
    <mergeCell ref="G4:H4"/>
    <mergeCell ref="G5:H5"/>
    <mergeCell ref="G6:H6"/>
    <mergeCell ref="G13:H13"/>
    <mergeCell ref="C6:D6"/>
    <mergeCell ref="C13:D13"/>
    <mergeCell ref="E8:F8"/>
    <mergeCell ref="C7:D7"/>
    <mergeCell ref="C3:D3"/>
    <mergeCell ref="C4:D4"/>
    <mergeCell ref="G7:H7"/>
    <mergeCell ref="E4:F4"/>
    <mergeCell ref="G9:H9"/>
    <mergeCell ref="A2:N2"/>
    <mergeCell ref="C10:D10"/>
    <mergeCell ref="E10:F10"/>
    <mergeCell ref="G10:H10"/>
    <mergeCell ref="G11:H11"/>
    <mergeCell ref="C12:D12"/>
    <mergeCell ref="A3:B19"/>
    <mergeCell ref="C19:H19"/>
    <mergeCell ref="E11:F11"/>
    <mergeCell ref="E5:F5"/>
    <mergeCell ref="E6:F6"/>
    <mergeCell ref="E13:F13"/>
    <mergeCell ref="C5:D5"/>
    <mergeCell ref="E12:F12"/>
    <mergeCell ref="E18:F18"/>
    <mergeCell ref="G18:H18"/>
    <mergeCell ref="G16:H16"/>
    <mergeCell ref="E17:F17"/>
    <mergeCell ref="G17:H17"/>
    <mergeCell ref="G14:H14"/>
    <mergeCell ref="G12:H12"/>
    <mergeCell ref="C14:D14"/>
    <mergeCell ref="C15:D15"/>
    <mergeCell ref="C16:D16"/>
    <mergeCell ref="C17:D17"/>
    <mergeCell ref="E14:F14"/>
    <mergeCell ref="E16:F16"/>
    <mergeCell ref="G15:H15"/>
    <mergeCell ref="C47:D47"/>
    <mergeCell ref="C48:D48"/>
    <mergeCell ref="C8:D8"/>
    <mergeCell ref="C9:D9"/>
    <mergeCell ref="E9:F9"/>
    <mergeCell ref="C41:D41"/>
    <mergeCell ref="E41:F41"/>
    <mergeCell ref="G41:H41"/>
    <mergeCell ref="C21:D21"/>
    <mergeCell ref="E21:F21"/>
    <mergeCell ref="C11:D11"/>
    <mergeCell ref="E25:F25"/>
    <mergeCell ref="C43:H43"/>
    <mergeCell ref="C42:D42"/>
    <mergeCell ref="E42:F42"/>
    <mergeCell ref="G29:H29"/>
    <mergeCell ref="G30:H30"/>
    <mergeCell ref="G31:H31"/>
    <mergeCell ref="C46:D46"/>
    <mergeCell ref="C29:D29"/>
    <mergeCell ref="C30:D30"/>
    <mergeCell ref="E15:F15"/>
    <mergeCell ref="C26:D26"/>
    <mergeCell ref="C24:D24"/>
    <mergeCell ref="A20:K20"/>
    <mergeCell ref="A37:K37"/>
    <mergeCell ref="C36:H36"/>
    <mergeCell ref="C35:D35"/>
    <mergeCell ref="E35:F35"/>
    <mergeCell ref="G35:H35"/>
    <mergeCell ref="C27:D27"/>
    <mergeCell ref="C33:D33"/>
    <mergeCell ref="E27:F27"/>
    <mergeCell ref="E33:F33"/>
    <mergeCell ref="G27:H27"/>
    <mergeCell ref="G33:H33"/>
    <mergeCell ref="E24:F24"/>
    <mergeCell ref="G24:H24"/>
    <mergeCell ref="C25:D25"/>
    <mergeCell ref="E31:F31"/>
    <mergeCell ref="E32:F32"/>
    <mergeCell ref="C18:D18"/>
    <mergeCell ref="G21:H21"/>
    <mergeCell ref="E22:F22"/>
    <mergeCell ref="E26:F26"/>
    <mergeCell ref="G26:H26"/>
    <mergeCell ref="C31:D31"/>
    <mergeCell ref="C32:D32"/>
    <mergeCell ref="C34:D34"/>
    <mergeCell ref="F44:H44"/>
    <mergeCell ref="C38:D38"/>
    <mergeCell ref="E38:F38"/>
    <mergeCell ref="G42:H42"/>
    <mergeCell ref="G34:H34"/>
    <mergeCell ref="C28:D28"/>
    <mergeCell ref="G32:H32"/>
    <mergeCell ref="G25:H25"/>
    <mergeCell ref="E34:F34"/>
    <mergeCell ref="E30:F30"/>
    <mergeCell ref="E29:F29"/>
    <mergeCell ref="A38:B43"/>
    <mergeCell ref="G38:H38"/>
    <mergeCell ref="C39:D39"/>
    <mergeCell ref="E39:F39"/>
    <mergeCell ref="G39:H39"/>
    <mergeCell ref="G28:H28"/>
    <mergeCell ref="E28:F28"/>
    <mergeCell ref="C40:D40"/>
    <mergeCell ref="E40:F40"/>
    <mergeCell ref="A21:B29"/>
    <mergeCell ref="A30:B36"/>
    <mergeCell ref="G40:H40"/>
    <mergeCell ref="C23:D23"/>
    <mergeCell ref="E23:F23"/>
    <mergeCell ref="G23:H23"/>
    <mergeCell ref="G22:H22"/>
    <mergeCell ref="C22:D22"/>
  </mergeCells>
  <phoneticPr fontId="2" type="noConversion"/>
  <pageMargins left="0.27559055118110237" right="0.11811023622047245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16" sqref="G16"/>
    </sheetView>
  </sheetViews>
  <sheetFormatPr defaultRowHeight="13.5"/>
  <cols>
    <col min="1" max="1" width="13.25" customWidth="1"/>
    <col min="2" max="2" width="10.625" customWidth="1"/>
    <col min="3" max="3" width="8.75" customWidth="1"/>
    <col min="4" max="4" width="7.75" customWidth="1"/>
    <col min="5" max="5" width="9" customWidth="1"/>
    <col min="6" max="6" width="8.25" customWidth="1"/>
    <col min="7" max="7" width="17.25" customWidth="1"/>
  </cols>
  <sheetData>
    <row r="1" spans="1:8" ht="27.75" customHeight="1">
      <c r="A1" s="83" t="s">
        <v>74</v>
      </c>
      <c r="B1" s="83"/>
      <c r="C1" s="83"/>
      <c r="D1" s="83"/>
      <c r="E1" s="83"/>
      <c r="F1" s="83"/>
      <c r="G1" s="83"/>
      <c r="H1" s="83"/>
    </row>
    <row r="2" spans="1:8" ht="20.25">
      <c r="A2" s="39" t="s">
        <v>69</v>
      </c>
      <c r="B2" s="84" t="s">
        <v>73</v>
      </c>
      <c r="C2" s="85"/>
      <c r="D2" s="85"/>
      <c r="E2" s="85"/>
      <c r="F2" s="85"/>
      <c r="G2" s="50" t="s">
        <v>70</v>
      </c>
      <c r="H2" s="35" t="s">
        <v>72</v>
      </c>
    </row>
    <row r="3" spans="1:8" ht="20.25">
      <c r="A3" s="38" t="s">
        <v>76</v>
      </c>
      <c r="B3" s="41">
        <v>-165</v>
      </c>
      <c r="C3" s="42">
        <v>220</v>
      </c>
      <c r="D3" s="42">
        <v>131.97999999999999</v>
      </c>
      <c r="E3" s="41">
        <v>-590</v>
      </c>
      <c r="F3" s="43">
        <v>3465</v>
      </c>
      <c r="G3" s="35">
        <f>F3+E3+D3+C3+B3</f>
        <v>3061.98</v>
      </c>
      <c r="H3" s="33"/>
    </row>
    <row r="4" spans="1:8" ht="20.25">
      <c r="A4" s="37" t="s">
        <v>77</v>
      </c>
      <c r="B4" s="41">
        <v>-365</v>
      </c>
      <c r="C4" s="41">
        <v>-275.04000000000002</v>
      </c>
      <c r="D4" s="44"/>
      <c r="E4" s="44"/>
      <c r="F4" s="44"/>
      <c r="G4" s="36">
        <f>C4+B4</f>
        <v>-640.04</v>
      </c>
      <c r="H4" s="34"/>
    </row>
    <row r="5" spans="1:8" ht="20.25">
      <c r="A5" s="39" t="s">
        <v>78</v>
      </c>
      <c r="B5" s="41">
        <v>-25</v>
      </c>
      <c r="C5" s="45">
        <v>241.44</v>
      </c>
      <c r="D5" s="44"/>
      <c r="E5" s="46"/>
      <c r="F5" s="46"/>
      <c r="G5" s="35">
        <f>C5+B5</f>
        <v>216.44</v>
      </c>
      <c r="H5" s="33"/>
    </row>
    <row r="6" spans="1:8" ht="20.25">
      <c r="A6" s="40" t="s">
        <v>79</v>
      </c>
      <c r="B6" s="41">
        <v>-110</v>
      </c>
      <c r="C6" s="45">
        <v>96.79</v>
      </c>
      <c r="D6" s="44"/>
      <c r="E6" s="46"/>
      <c r="F6" s="46"/>
      <c r="G6" s="36">
        <f>C6+B6</f>
        <v>-13.209999999999994</v>
      </c>
      <c r="H6" s="33"/>
    </row>
    <row r="7" spans="1:8" ht="20.25">
      <c r="A7" s="40" t="s">
        <v>80</v>
      </c>
      <c r="B7" s="47">
        <v>125</v>
      </c>
      <c r="C7" s="45">
        <v>250</v>
      </c>
      <c r="D7" s="48"/>
      <c r="E7" s="46"/>
      <c r="F7" s="46"/>
      <c r="G7" s="35">
        <f>C7+B7</f>
        <v>375</v>
      </c>
      <c r="H7" s="33"/>
    </row>
    <row r="8" spans="1:8" ht="20.25">
      <c r="A8" s="40" t="s">
        <v>81</v>
      </c>
      <c r="B8" s="47">
        <v>165</v>
      </c>
      <c r="C8" s="41">
        <v>-300</v>
      </c>
      <c r="D8" s="45">
        <v>350</v>
      </c>
      <c r="E8" s="48"/>
      <c r="F8" s="48"/>
      <c r="G8" s="35">
        <f>C8+D8+B8</f>
        <v>215</v>
      </c>
      <c r="H8" s="33"/>
    </row>
    <row r="9" spans="1:8" ht="20.25">
      <c r="A9" s="40" t="s">
        <v>82</v>
      </c>
      <c r="B9" s="45">
        <v>181.5</v>
      </c>
      <c r="C9" s="45">
        <v>42</v>
      </c>
      <c r="D9" s="41">
        <v>-285</v>
      </c>
      <c r="E9" s="46"/>
      <c r="F9" s="42"/>
      <c r="G9" s="36">
        <f>D9+C9+B9</f>
        <v>-61.5</v>
      </c>
      <c r="H9" s="33"/>
    </row>
    <row r="10" spans="1:8" ht="20.25">
      <c r="A10" s="40" t="s">
        <v>83</v>
      </c>
      <c r="B10" s="49">
        <v>242.25</v>
      </c>
      <c r="C10" s="45">
        <v>106.25</v>
      </c>
      <c r="D10" s="46"/>
      <c r="E10" s="46"/>
      <c r="F10" s="42"/>
      <c r="G10" s="37">
        <f>C10+B10</f>
        <v>348.5</v>
      </c>
      <c r="H10" s="33"/>
    </row>
    <row r="11" spans="1:8" ht="20.25">
      <c r="A11" s="40" t="s">
        <v>84</v>
      </c>
      <c r="B11" s="49">
        <v>174.25</v>
      </c>
      <c r="C11" s="45">
        <v>106.25</v>
      </c>
      <c r="D11" s="46"/>
      <c r="E11" s="46"/>
      <c r="F11" s="42"/>
      <c r="G11" s="37">
        <f>C11+B11</f>
        <v>280.5</v>
      </c>
      <c r="H11" s="33"/>
    </row>
    <row r="12" spans="1:8" ht="20.25">
      <c r="A12" s="40" t="s">
        <v>85</v>
      </c>
      <c r="B12" s="49">
        <v>378.25</v>
      </c>
      <c r="C12" s="41">
        <v>-76.53</v>
      </c>
      <c r="D12" s="46"/>
      <c r="E12" s="46"/>
      <c r="F12" s="42"/>
      <c r="G12" s="37">
        <f>C12+B12</f>
        <v>301.72000000000003</v>
      </c>
      <c r="H12" s="33"/>
    </row>
    <row r="13" spans="1:8" ht="20.25">
      <c r="A13" s="40" t="s">
        <v>86</v>
      </c>
      <c r="B13" s="49">
        <v>233.75</v>
      </c>
      <c r="C13" s="45">
        <v>102</v>
      </c>
      <c r="D13" s="46"/>
      <c r="E13" s="46"/>
      <c r="F13" s="42"/>
      <c r="G13" s="37">
        <f>C13+B13</f>
        <v>335.75</v>
      </c>
      <c r="H13" s="33"/>
    </row>
  </sheetData>
  <mergeCells count="2">
    <mergeCell ref="A1:H1"/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2016-04-18T02:05:28Z</cp:lastPrinted>
  <dcterms:created xsi:type="dcterms:W3CDTF">2015-12-09T00:46:21Z</dcterms:created>
  <dcterms:modified xsi:type="dcterms:W3CDTF">2016-05-11T00:30:59Z</dcterms:modified>
</cp:coreProperties>
</file>