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2016年生产部月报" sheetId="5" r:id="rId1"/>
    <sheet name="01月报" sheetId="6" r:id="rId2"/>
    <sheet name="02月报" sheetId="7" r:id="rId3"/>
    <sheet name="03月报" sheetId="8" r:id="rId4"/>
    <sheet name="04月报" sheetId="9" r:id="rId5"/>
    <sheet name="05月报" sheetId="10" r:id="rId6"/>
    <sheet name="06月报" sheetId="11" r:id="rId7"/>
    <sheet name="07月报" sheetId="12" r:id="rId8"/>
  </sheets>
  <calcPr calcId="124519"/>
</workbook>
</file>

<file path=xl/calcChain.xml><?xml version="1.0" encoding="utf-8"?>
<calcChain xmlns="http://schemas.openxmlformats.org/spreadsheetml/2006/main">
  <c r="I7" i="12"/>
  <c r="I48" l="1"/>
  <c r="I50"/>
  <c r="I57"/>
  <c r="I54"/>
  <c r="I51"/>
  <c r="I31"/>
  <c r="J31"/>
  <c r="K31"/>
  <c r="L31"/>
  <c r="M31"/>
  <c r="N31"/>
  <c r="O31"/>
  <c r="N59" l="1"/>
  <c r="M59"/>
  <c r="L59"/>
  <c r="K59"/>
  <c r="J59"/>
  <c r="I59"/>
  <c r="E59"/>
  <c r="D59"/>
  <c r="C59"/>
  <c r="H57"/>
  <c r="H59" s="1"/>
  <c r="G57"/>
  <c r="G59" s="1"/>
  <c r="F57"/>
  <c r="F59" s="1"/>
  <c r="N56"/>
  <c r="M56"/>
  <c r="L56"/>
  <c r="K56"/>
  <c r="J56"/>
  <c r="I56"/>
  <c r="E56"/>
  <c r="C56"/>
  <c r="H54"/>
  <c r="H56" s="1"/>
  <c r="G54"/>
  <c r="G56" s="1"/>
  <c r="F54"/>
  <c r="F56" s="1"/>
  <c r="E54"/>
  <c r="D54"/>
  <c r="D56" s="1"/>
  <c r="N53"/>
  <c r="M53"/>
  <c r="L53"/>
  <c r="K53"/>
  <c r="J53"/>
  <c r="G53"/>
  <c r="C53"/>
  <c r="I53"/>
  <c r="H51"/>
  <c r="H53" s="1"/>
  <c r="G51"/>
  <c r="F51"/>
  <c r="F53" s="1"/>
  <c r="E51"/>
  <c r="E53" s="1"/>
  <c r="D51"/>
  <c r="D53" s="1"/>
  <c r="N50"/>
  <c r="M50"/>
  <c r="L50"/>
  <c r="K50"/>
  <c r="J50"/>
  <c r="E50"/>
  <c r="C50"/>
  <c r="H48"/>
  <c r="H50" s="1"/>
  <c r="G48"/>
  <c r="G50" s="1"/>
  <c r="F48"/>
  <c r="F50" s="1"/>
  <c r="E48"/>
  <c r="D48"/>
  <c r="D50" s="1"/>
  <c r="H43"/>
  <c r="G43"/>
  <c r="F43"/>
  <c r="E43"/>
  <c r="D43"/>
  <c r="C43"/>
  <c r="H31"/>
  <c r="G31"/>
  <c r="F31"/>
  <c r="E31"/>
  <c r="D31"/>
  <c r="C31"/>
  <c r="D8"/>
  <c r="I57" i="11"/>
  <c r="I54"/>
  <c r="I51"/>
  <c r="I48"/>
  <c r="H57"/>
  <c r="H54"/>
  <c r="H51"/>
  <c r="H48"/>
  <c r="H43" l="1"/>
  <c r="H31"/>
  <c r="N59" l="1"/>
  <c r="M59"/>
  <c r="L59"/>
  <c r="K59"/>
  <c r="J59"/>
  <c r="I59"/>
  <c r="H59"/>
  <c r="F59"/>
  <c r="E59"/>
  <c r="D59"/>
  <c r="C59"/>
  <c r="G57"/>
  <c r="G59" s="1"/>
  <c r="F57"/>
  <c r="N56"/>
  <c r="M56"/>
  <c r="L56"/>
  <c r="K56"/>
  <c r="J56"/>
  <c r="I56"/>
  <c r="H56"/>
  <c r="G56"/>
  <c r="D56"/>
  <c r="C56"/>
  <c r="G54"/>
  <c r="F54"/>
  <c r="F56" s="1"/>
  <c r="E54"/>
  <c r="E56" s="1"/>
  <c r="D54"/>
  <c r="N53"/>
  <c r="M53"/>
  <c r="L53"/>
  <c r="K53"/>
  <c r="J53"/>
  <c r="I53"/>
  <c r="H53"/>
  <c r="G53"/>
  <c r="D53"/>
  <c r="C53"/>
  <c r="G51"/>
  <c r="F51"/>
  <c r="F53" s="1"/>
  <c r="E51"/>
  <c r="E53" s="1"/>
  <c r="D51"/>
  <c r="N50"/>
  <c r="M50"/>
  <c r="L50"/>
  <c r="K50"/>
  <c r="J50"/>
  <c r="I50"/>
  <c r="H50"/>
  <c r="G50"/>
  <c r="D50"/>
  <c r="C50"/>
  <c r="G48"/>
  <c r="F48"/>
  <c r="F50" s="1"/>
  <c r="E48"/>
  <c r="E50" s="1"/>
  <c r="D48"/>
  <c r="G43"/>
  <c r="F43"/>
  <c r="E43"/>
  <c r="D43"/>
  <c r="C43"/>
  <c r="G31"/>
  <c r="F31"/>
  <c r="E31"/>
  <c r="D31"/>
  <c r="C31"/>
  <c r="D8"/>
  <c r="G43" i="10"/>
  <c r="G48"/>
  <c r="G51"/>
  <c r="G54"/>
  <c r="G50"/>
  <c r="G57"/>
  <c r="G31"/>
  <c r="N59" l="1"/>
  <c r="M59"/>
  <c r="L59"/>
  <c r="K59"/>
  <c r="J59"/>
  <c r="I59"/>
  <c r="H59"/>
  <c r="G59"/>
  <c r="E59"/>
  <c r="D59"/>
  <c r="C59"/>
  <c r="F57"/>
  <c r="F59" s="1"/>
  <c r="N56"/>
  <c r="M56"/>
  <c r="L56"/>
  <c r="K56"/>
  <c r="J56"/>
  <c r="I56"/>
  <c r="H56"/>
  <c r="G56"/>
  <c r="C56"/>
  <c r="F54"/>
  <c r="F56" s="1"/>
  <c r="E54"/>
  <c r="E56" s="1"/>
  <c r="D54"/>
  <c r="D56" s="1"/>
  <c r="N53"/>
  <c r="M53"/>
  <c r="L53"/>
  <c r="K53"/>
  <c r="J53"/>
  <c r="I53"/>
  <c r="H53"/>
  <c r="G53"/>
  <c r="C53"/>
  <c r="F51"/>
  <c r="F53" s="1"/>
  <c r="E51"/>
  <c r="E53" s="1"/>
  <c r="D51"/>
  <c r="D53" s="1"/>
  <c r="N50"/>
  <c r="M50"/>
  <c r="L50"/>
  <c r="K50"/>
  <c r="J50"/>
  <c r="I50"/>
  <c r="H50"/>
  <c r="C50"/>
  <c r="F48"/>
  <c r="F50" s="1"/>
  <c r="E48"/>
  <c r="E50" s="1"/>
  <c r="D48"/>
  <c r="D50" s="1"/>
  <c r="F43"/>
  <c r="E43"/>
  <c r="D43"/>
  <c r="C43"/>
  <c r="F31"/>
  <c r="E31"/>
  <c r="D31"/>
  <c r="C31"/>
  <c r="D8"/>
  <c r="F31" i="9"/>
  <c r="F57"/>
  <c r="F59" s="1"/>
  <c r="F54"/>
  <c r="F51"/>
  <c r="F53" s="1"/>
  <c r="F48"/>
  <c r="D43"/>
  <c r="E43"/>
  <c r="F43"/>
  <c r="N59"/>
  <c r="M59"/>
  <c r="L59"/>
  <c r="K59"/>
  <c r="J59"/>
  <c r="I59"/>
  <c r="H59"/>
  <c r="G59"/>
  <c r="E59"/>
  <c r="D59"/>
  <c r="C59"/>
  <c r="N56"/>
  <c r="M56"/>
  <c r="L56"/>
  <c r="K56"/>
  <c r="J56"/>
  <c r="I56"/>
  <c r="H56"/>
  <c r="G56"/>
  <c r="F56"/>
  <c r="E56"/>
  <c r="C56"/>
  <c r="E54"/>
  <c r="D54"/>
  <c r="D56" s="1"/>
  <c r="N53"/>
  <c r="M53"/>
  <c r="L53"/>
  <c r="K53"/>
  <c r="J53"/>
  <c r="I53"/>
  <c r="H53"/>
  <c r="G53"/>
  <c r="C53"/>
  <c r="E51"/>
  <c r="E53" s="1"/>
  <c r="D51"/>
  <c r="D53" s="1"/>
  <c r="N50"/>
  <c r="M50"/>
  <c r="L50"/>
  <c r="K50"/>
  <c r="J50"/>
  <c r="I50"/>
  <c r="H50"/>
  <c r="G50"/>
  <c r="F50"/>
  <c r="C50"/>
  <c r="E48"/>
  <c r="E50" s="1"/>
  <c r="D48"/>
  <c r="D50" s="1"/>
  <c r="C43"/>
  <c r="E31"/>
  <c r="D31"/>
  <c r="C31"/>
  <c r="D8"/>
  <c r="E48" i="8"/>
  <c r="E54"/>
  <c r="E51"/>
  <c r="E31" l="1"/>
  <c r="N59" l="1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7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6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D8" i="5"/>
  <c r="D54" l="1"/>
  <c r="D56" s="1"/>
  <c r="D51"/>
  <c r="D53" s="1"/>
  <c r="D48"/>
  <c r="D50"/>
  <c r="N59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C56"/>
  <c r="N53"/>
  <c r="M53"/>
  <c r="L53"/>
  <c r="K53"/>
  <c r="J53"/>
  <c r="I53"/>
  <c r="H53"/>
  <c r="G53"/>
  <c r="F53"/>
  <c r="E53"/>
  <c r="C53"/>
  <c r="E50"/>
  <c r="F50"/>
  <c r="G50"/>
  <c r="H50"/>
  <c r="I50"/>
  <c r="J50"/>
  <c r="K50"/>
  <c r="L50"/>
  <c r="M50"/>
  <c r="N50"/>
  <c r="C50"/>
  <c r="D43"/>
  <c r="D31" l="1"/>
  <c r="C31" l="1"/>
  <c r="C43" l="1"/>
</calcChain>
</file>

<file path=xl/comments1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790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935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1070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760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130 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870
</t>
        </r>
        <r>
          <rPr>
            <b/>
            <sz val="9"/>
            <color indexed="81"/>
            <rFont val="宋体"/>
            <family val="3"/>
            <charset val="134"/>
          </rPr>
          <t>抛光：</t>
        </r>
        <r>
          <rPr>
            <b/>
            <sz val="9"/>
            <color indexed="81"/>
            <rFont val="Tahoma"/>
            <family val="2"/>
          </rPr>
          <t xml:space="preserve">180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280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410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230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850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660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>980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其中李华锐只上班到</t>
        </r>
        <r>
          <rPr>
            <sz val="9"/>
            <color indexed="81"/>
            <rFont val="Tahoma"/>
            <family val="2"/>
          </rPr>
          <t>6-15</t>
        </r>
        <r>
          <rPr>
            <sz val="9"/>
            <color indexed="81"/>
            <rFont val="宋体"/>
            <family val="3"/>
            <charset val="134"/>
          </rPr>
          <t>就离职了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工作日报不齐所致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790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935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1070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760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130 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870
</t>
        </r>
        <r>
          <rPr>
            <b/>
            <sz val="9"/>
            <color indexed="81"/>
            <rFont val="宋体"/>
            <family val="3"/>
            <charset val="134"/>
          </rPr>
          <t>抛光：</t>
        </r>
        <r>
          <rPr>
            <b/>
            <sz val="9"/>
            <color indexed="81"/>
            <rFont val="Tahoma"/>
            <family val="2"/>
          </rPr>
          <t xml:space="preserve">180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280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410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230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850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660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>980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2040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2050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1715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635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1810
</t>
        </r>
        <r>
          <rPr>
            <b/>
            <sz val="9"/>
            <color indexed="81"/>
            <rFont val="宋体"/>
            <family val="3"/>
            <charset val="134"/>
          </rPr>
          <t>抛光：</t>
        </r>
        <r>
          <rPr>
            <b/>
            <sz val="9"/>
            <color indexed="81"/>
            <rFont val="Tahoma"/>
            <family val="2"/>
          </rPr>
          <t xml:space="preserve">80
</t>
        </r>
        <r>
          <rPr>
            <b/>
            <sz val="9"/>
            <color indexed="81"/>
            <rFont val="宋体"/>
            <family val="3"/>
            <charset val="134"/>
          </rPr>
          <t>品质：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320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410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600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240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760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2050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其中李华锐只上班到</t>
        </r>
        <r>
          <rPr>
            <sz val="9"/>
            <color indexed="81"/>
            <rFont val="Tahoma"/>
            <family val="2"/>
          </rPr>
          <t>6-15</t>
        </r>
        <r>
          <rPr>
            <sz val="9"/>
            <color indexed="81"/>
            <rFont val="宋体"/>
            <family val="3"/>
            <charset val="134"/>
          </rPr>
          <t>就离职了</t>
        </r>
      </text>
    </commen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其中刘宇新是新人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工作日报不齐所致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I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工作日报表不齐，导致数据不完整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sharedStrings.xml><?xml version="1.0" encoding="utf-8"?>
<sst xmlns="http://schemas.openxmlformats.org/spreadsheetml/2006/main" count="945" uniqueCount="72">
  <si>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</si>
  <si>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</si>
  <si>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</si>
  <si>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</si>
  <si>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</si>
  <si>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</si>
  <si>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</si>
  <si>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</si>
  <si>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</si>
  <si>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</si>
  <si>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五、改善建议及落实情况（或每月小结）</t>
    <phoneticPr fontId="1" type="noConversion"/>
  </si>
  <si>
    <t>一、生产计划完成情况</t>
    <phoneticPr fontId="1" type="noConversion"/>
  </si>
  <si>
    <t>二、外发加工数据统计</t>
    <phoneticPr fontId="1" type="noConversion"/>
  </si>
  <si>
    <t>三、各组加班数据统计</t>
    <phoneticPr fontId="1" type="noConversion"/>
  </si>
  <si>
    <t>四、机台稼动率</t>
    <phoneticPr fontId="1" type="noConversion"/>
  </si>
  <si>
    <t>生产部月报</t>
    <phoneticPr fontId="1" type="noConversion"/>
  </si>
  <si>
    <t>备注</t>
    <phoneticPr fontId="1" type="noConversion"/>
  </si>
  <si>
    <t>计划首板数量（套）</t>
    <phoneticPr fontId="1" type="noConversion"/>
  </si>
  <si>
    <t>实际首板数量（套）</t>
    <phoneticPr fontId="1" type="noConversion"/>
  </si>
  <si>
    <t>首板准时率</t>
    <phoneticPr fontId="1" type="noConversion"/>
  </si>
  <si>
    <t>计划改良数量（套次）</t>
    <phoneticPr fontId="1" type="noConversion"/>
  </si>
  <si>
    <t>实际改良数量（套次）</t>
    <phoneticPr fontId="1" type="noConversion"/>
  </si>
  <si>
    <t>改良准时率</t>
    <phoneticPr fontId="1" type="noConversion"/>
  </si>
  <si>
    <t>改良到位率</t>
    <phoneticPr fontId="1" type="noConversion"/>
  </si>
  <si>
    <t>计划走模数量（套）</t>
    <phoneticPr fontId="1" type="noConversion"/>
  </si>
  <si>
    <t>实际走模数量（套）</t>
    <phoneticPr fontId="1" type="noConversion"/>
  </si>
  <si>
    <t>出错次数</t>
    <phoneticPr fontId="1" type="noConversion"/>
  </si>
  <si>
    <t>直接损失金额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</si>
  <si>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</si>
  <si>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</si>
  <si>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</si>
  <si>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</si>
  <si>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CNC钢料</t>
    <phoneticPr fontId="1" type="noConversion"/>
  </si>
  <si>
    <t>CNC电极</t>
    <phoneticPr fontId="1" type="noConversion"/>
  </si>
  <si>
    <t>CNC石墨</t>
    <phoneticPr fontId="1" type="noConversion"/>
  </si>
  <si>
    <t>深孔钻</t>
    <phoneticPr fontId="1" type="noConversion"/>
  </si>
  <si>
    <t>车床</t>
    <phoneticPr fontId="1" type="noConversion"/>
  </si>
  <si>
    <t>铣床</t>
    <phoneticPr fontId="1" type="noConversion"/>
  </si>
  <si>
    <t>磨床</t>
    <phoneticPr fontId="1" type="noConversion"/>
  </si>
  <si>
    <t>EDM</t>
    <phoneticPr fontId="1" type="noConversion"/>
  </si>
  <si>
    <t>EDW</t>
    <phoneticPr fontId="1" type="noConversion"/>
  </si>
  <si>
    <t>烧焊</t>
    <phoneticPr fontId="1" type="noConversion"/>
  </si>
  <si>
    <t>抛光</t>
    <phoneticPr fontId="1" type="noConversion"/>
  </si>
  <si>
    <t>晒纹、刻字</t>
    <phoneticPr fontId="1" type="noConversion"/>
  </si>
  <si>
    <t>淬火、氮化</t>
    <phoneticPr fontId="1" type="noConversion"/>
  </si>
  <si>
    <t>合计</t>
    <phoneticPr fontId="1" type="noConversion"/>
  </si>
  <si>
    <t>机加工组</t>
    <phoneticPr fontId="1" type="noConversion"/>
  </si>
  <si>
    <t>操机组</t>
    <phoneticPr fontId="1" type="noConversion"/>
  </si>
  <si>
    <r>
      <t>EDM</t>
    </r>
    <r>
      <rPr>
        <sz val="10"/>
        <color rgb="FF000000"/>
        <rFont val="Arial"/>
        <family val="2"/>
      </rPr>
      <t>组</t>
    </r>
    <phoneticPr fontId="1" type="noConversion"/>
  </si>
  <si>
    <r>
      <t>EDW</t>
    </r>
    <r>
      <rPr>
        <sz val="10"/>
        <color rgb="FF000000"/>
        <rFont val="Arial"/>
        <family val="2"/>
      </rPr>
      <t>组</t>
    </r>
    <phoneticPr fontId="1" type="noConversion"/>
  </si>
  <si>
    <t>抛光组</t>
    <phoneticPr fontId="1" type="noConversion"/>
  </si>
  <si>
    <t>钳工A组</t>
    <phoneticPr fontId="1" type="noConversion"/>
  </si>
  <si>
    <t>钳工B组</t>
    <phoneticPr fontId="1" type="noConversion"/>
  </si>
  <si>
    <t>钳工C组</t>
    <phoneticPr fontId="1" type="noConversion"/>
  </si>
  <si>
    <t>钳工D组</t>
    <phoneticPr fontId="1" type="noConversion"/>
  </si>
  <si>
    <t>合计</t>
    <phoneticPr fontId="1" type="noConversion"/>
  </si>
  <si>
    <t>铣床组</t>
    <phoneticPr fontId="1" type="noConversion"/>
  </si>
  <si>
    <t>额定工时</t>
    <phoneticPr fontId="1" type="noConversion"/>
  </si>
  <si>
    <t>实际工时</t>
    <phoneticPr fontId="1" type="noConversion"/>
  </si>
  <si>
    <t>稼动率</t>
    <phoneticPr fontId="1" type="noConversion"/>
  </si>
  <si>
    <t>CNC</t>
    <phoneticPr fontId="1" type="noConversion"/>
  </si>
  <si>
    <t>编制：</t>
    <phoneticPr fontId="1" type="noConversion"/>
  </si>
  <si>
    <t>审核：</t>
    <phoneticPr fontId="1" type="noConversion"/>
  </si>
  <si>
    <t>李勇</t>
    <phoneticPr fontId="1" type="noConversion"/>
  </si>
  <si>
    <t xml:space="preserve">   车间目前严重塞车，2月份加工管控比较好，通过清理先后加工顺序和轻重点区分；减少了很多外协和优化了部分加工工艺。3月份计划组建营运（工艺、计划小组）从前期加工优化和协调按排，减少对钳工的人力浪费、减少加工反复、避免轻重缓急顺序颠倒浪费公司资源。</t>
    <phoneticPr fontId="1" type="noConversion"/>
  </si>
  <si>
    <t>等项目数据</t>
    <phoneticPr fontId="1" type="noConversion"/>
  </si>
  <si>
    <t>从3月21号才写工时报表，本月没有统计</t>
    <phoneticPr fontId="1" type="noConversion"/>
  </si>
  <si>
    <t xml:space="preserve">   3月份开始执行工艺，新人不太熟悉公司流程及大厂出来的工艺还不太适应本公司工作；逐步改善中，争取4月份工艺加强现场跟进落实；生产部前期加工时间协调不够对后续装配交期影响较大，4月份也要改善做得更好。</t>
    <phoneticPr fontId="1" type="noConversion"/>
  </si>
  <si>
    <t xml:space="preserve">   4月份新模相对较少，进度交期都比较准时；后续慢慢加强品质方面控制逐步完善车间制造能力水平。</t>
    <phoneticPr fontId="1" type="noConversion"/>
  </si>
  <si>
    <t xml:space="preserve">    
       1、5月份生产部整体不是很忙，进度、质量相对做的比较好；但是与公司要求目标还差很大的距离，需要急需改善提升。
       2、因为不忙机台佳冬率相对比较低，而且还有部分需要外协加工（外协费用还比较高），后续要加强外协控制。
       3、夏米尔EDM机台闲置情况特别严重，而很多需要数控加工的又外协加工；争取6月份配置好夏米尔人员减少数控EDM外协和提上EDM整体质量。
       4、EDM组长坚持不再担任组长职务，需要在6月份确定好EDM组长事宜。
       5、前期加工做的还是不够好，对后续钳工装配影响较大；6月份继续改善加工进度、品质及配合度，为后续模具装配甚至修模走模提供有力保障。</t>
    <phoneticPr fontId="1" type="noConversion"/>
  </si>
  <si>
    <t xml:space="preserve">
1、6月份整体生产比较忙，局部工序（CNC部门）塞车严重对公司整体进度影响较大，处理产能瓶颈原因外还有安排不够完善，7月份编程人员逐渐配齐后加强调配。
2、EDM工序产能相对不够饱和，前些CNC钢料与电极同步不够，工序间沟通配合不够需要继续完善。
3、夏米尔机台闲置情况还是比较严重，除了没有专业人员以外，主要因为组长的观念意识不够，后续加强沟通要求。
4、EDM组长暂时继续由鲁超超担任，人员相对性格让很多人与之沟通困难，但是没有合适人选。
5、继续改善加工进度、品质配合度，为后续模具装配甚至修模走模提供有力保障。
6、各工序对日报表执行不够，已经反复要求反复警告无效，建议由公司或财务出具处罚通告，加重处罚；要么没有日报的选择放弃工资计算要么接受处罚。</t>
    <phoneticPr fontId="1" type="noConversion"/>
  </si>
  <si>
    <t xml:space="preserve">
1、公司整体质量有很大改善，但是还有更多需要改善；后续生产继续优化加工；
2、整个工厂看似很忙，大家都很辛苦，也很努力；但是局部加工又经常停机待料，或有料待机；特别是到了8月份工作量集中堆积，生产需要重点突破此困局；
3、放慢脚步并不一定就是真的会减低速度和延长交期，而是更有效调节工作顺序和工作重点，了解并整理最急需零件的加工配合，部分工作量小的零件加工后延让出加工产能；
4、坚持公司精品模具路线方针，真正做到由生产推动市场与客户群的优化；向着客户主动下单及我们优化塞选客户的目标方向调整生产能力；
5、生产数据管理的加强执行，目标从2016-08月开始每天工时报表完整度在90%以上，通过及时数据统计优化完善公司的营运管理及财务管理；帮助财务实时了解公司的经营及大致盈利状况。
6、各组人员的数据完整度与调薪、升迁、奖金、分红等关联，以保证基层员工执行力。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</si>
</sst>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%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7" fontId="4" fillId="2" borderId="1" xfId="0" applyNumberFormat="1" applyFont="1" applyFill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84"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auto="1"/>
      </font>
      <fill>
        <patternFill>
          <fgColor rgb="FF00CC00"/>
        </patternFill>
      </fill>
    </dxf>
    <dxf>
      <fill>
        <patternFill>
          <fgColor rgb="FFFFFF00"/>
        </patternFill>
      </fill>
    </dxf>
    <dxf>
      <fill>
        <patternFill>
          <fgColor rgb="FFFF0066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CC00"/>
        </patternFill>
      </fill>
    </dxf>
    <dxf>
      <font>
        <color auto="1"/>
      </font>
      <fill>
        <patternFill>
          <fgColor rgb="FF00CC00"/>
        </patternFill>
      </fill>
    </dxf>
    <dxf>
      <fill>
        <patternFill>
          <fgColor rgb="FFFFFF00"/>
        </patternFill>
      </fill>
    </dxf>
    <dxf>
      <fill>
        <patternFill>
          <fgColor rgb="FFFF0066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0000"/>
      <color rgb="FF00CC00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4"/>
      <c r="N1" s="4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4"/>
      <c r="N2" s="4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9" t="s">
        <v>29</v>
      </c>
      <c r="D4" s="9" t="s">
        <v>30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7</v>
      </c>
      <c r="M4" s="9" t="s">
        <v>8</v>
      </c>
      <c r="N4" s="9" t="s">
        <v>9</v>
      </c>
      <c r="O4" s="9" t="s">
        <v>16</v>
      </c>
    </row>
    <row r="5" spans="1:15" ht="18" customHeight="1">
      <c r="A5" s="57" t="s">
        <v>17</v>
      </c>
      <c r="B5" s="60"/>
      <c r="C5" s="9">
        <v>16</v>
      </c>
      <c r="D5" s="9">
        <v>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8" customHeight="1">
      <c r="A6" s="57" t="s">
        <v>18</v>
      </c>
      <c r="B6" s="60"/>
      <c r="C6" s="9">
        <v>16</v>
      </c>
      <c r="D6" s="9">
        <v>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9"/>
      <c r="D8" s="9">
        <f>17+15+19+16</f>
        <v>67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8" customHeight="1">
      <c r="A9" s="57" t="s">
        <v>21</v>
      </c>
      <c r="B9" s="6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8" customHeight="1">
      <c r="A10" s="57" t="s">
        <v>22</v>
      </c>
      <c r="B10" s="60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9"/>
      <c r="O10" s="9"/>
    </row>
    <row r="11" spans="1:15" ht="18" customHeight="1">
      <c r="A11" s="57" t="s">
        <v>23</v>
      </c>
      <c r="B11" s="5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9"/>
      <c r="O11" s="9"/>
    </row>
    <row r="12" spans="1:15" ht="18" customHeight="1">
      <c r="A12" s="57" t="s">
        <v>24</v>
      </c>
      <c r="B12" s="6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8" customHeight="1">
      <c r="A13" s="57" t="s">
        <v>25</v>
      </c>
      <c r="B13" s="6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8" customHeight="1">
      <c r="A14" s="57" t="s">
        <v>26</v>
      </c>
      <c r="B14" s="6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8" customHeight="1">
      <c r="A15" s="57" t="s">
        <v>27</v>
      </c>
      <c r="B15" s="6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9" t="s">
        <v>29</v>
      </c>
      <c r="D17" s="9" t="s">
        <v>30</v>
      </c>
      <c r="E17" s="9" t="s">
        <v>0</v>
      </c>
      <c r="F17" s="9" t="s">
        <v>1</v>
      </c>
      <c r="G17" s="9" t="s">
        <v>2</v>
      </c>
      <c r="H17" s="9" t="s">
        <v>3</v>
      </c>
      <c r="I17" s="9" t="s">
        <v>4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8" customHeight="1">
      <c r="A20" s="61" t="s">
        <v>34</v>
      </c>
      <c r="B20" s="62"/>
      <c r="C20" s="11"/>
      <c r="D20" s="11">
        <v>0</v>
      </c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8" customHeight="1">
      <c r="A24" s="61" t="s">
        <v>38</v>
      </c>
      <c r="B24" s="62"/>
      <c r="C24" s="11"/>
      <c r="D24" s="11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9" t="s">
        <v>29</v>
      </c>
      <c r="D33" s="9" t="s">
        <v>30</v>
      </c>
      <c r="E33" s="9" t="s">
        <v>0</v>
      </c>
      <c r="F33" s="9" t="s">
        <v>1</v>
      </c>
      <c r="G33" s="9" t="s">
        <v>2</v>
      </c>
      <c r="H33" s="9" t="s">
        <v>3</v>
      </c>
      <c r="I33" s="9" t="s">
        <v>4</v>
      </c>
      <c r="J33" s="9" t="s">
        <v>5</v>
      </c>
      <c r="K33" s="9" t="s">
        <v>6</v>
      </c>
      <c r="L33" s="9" t="s">
        <v>7</v>
      </c>
      <c r="M33" s="9" t="s">
        <v>8</v>
      </c>
      <c r="N33" s="9" t="s">
        <v>9</v>
      </c>
      <c r="O33" s="9" t="s">
        <v>31</v>
      </c>
    </row>
    <row r="34" spans="1:15" ht="18" customHeight="1">
      <c r="A34" s="57" t="s">
        <v>46</v>
      </c>
      <c r="B34" s="60"/>
      <c r="C34" s="9">
        <v>167.5</v>
      </c>
      <c r="D34" s="13">
        <v>116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8" customHeight="1">
      <c r="A35" s="57" t="s">
        <v>47</v>
      </c>
      <c r="B35" s="60"/>
      <c r="C35" s="9">
        <v>440</v>
      </c>
      <c r="D35" s="13">
        <v>343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8" customHeight="1">
      <c r="A36" s="57" t="s">
        <v>48</v>
      </c>
      <c r="B36" s="60"/>
      <c r="C36" s="9">
        <v>363.5</v>
      </c>
      <c r="D36" s="13">
        <v>282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8" customHeight="1">
      <c r="A37" s="57" t="s">
        <v>49</v>
      </c>
      <c r="B37" s="60"/>
      <c r="C37" s="9">
        <v>77.5</v>
      </c>
      <c r="D37" s="13">
        <v>57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8" customHeight="1">
      <c r="A38" s="57" t="s">
        <v>50</v>
      </c>
      <c r="B38" s="60"/>
      <c r="C38" s="9">
        <v>389</v>
      </c>
      <c r="D38" s="13">
        <v>175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8" customHeight="1">
      <c r="A39" s="57" t="s">
        <v>51</v>
      </c>
      <c r="B39" s="60"/>
      <c r="C39" s="9">
        <v>291.5</v>
      </c>
      <c r="D39" s="13">
        <v>152.5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8" customHeight="1">
      <c r="A40" s="57" t="s">
        <v>52</v>
      </c>
      <c r="B40" s="60"/>
      <c r="C40" s="9">
        <v>304.5</v>
      </c>
      <c r="D40" s="13">
        <v>87.5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8" customHeight="1">
      <c r="A41" s="57" t="s">
        <v>53</v>
      </c>
      <c r="B41" s="60"/>
      <c r="C41" s="9">
        <v>369.5</v>
      </c>
      <c r="D41" s="13">
        <v>111.5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8" customHeight="1">
      <c r="A42" s="57" t="s">
        <v>54</v>
      </c>
      <c r="B42" s="60"/>
      <c r="C42" s="9">
        <v>354.5</v>
      </c>
      <c r="D42" s="13">
        <v>103.5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8" customHeight="1">
      <c r="A43" s="57" t="s">
        <v>55</v>
      </c>
      <c r="B43" s="60"/>
      <c r="C43" s="9">
        <f>SUM(C34:C42)</f>
        <v>2757.5</v>
      </c>
      <c r="D43" s="13">
        <f>SUM(D34:D42)</f>
        <v>1428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14" t="s">
        <v>29</v>
      </c>
      <c r="D47" s="9" t="s">
        <v>30</v>
      </c>
      <c r="E47" s="9" t="s">
        <v>0</v>
      </c>
      <c r="F47" s="9" t="s">
        <v>1</v>
      </c>
      <c r="G47" s="9" t="s">
        <v>2</v>
      </c>
      <c r="H47" s="9" t="s">
        <v>3</v>
      </c>
      <c r="I47" s="9" t="s">
        <v>4</v>
      </c>
      <c r="J47" s="9" t="s">
        <v>5</v>
      </c>
      <c r="K47" s="9" t="s">
        <v>6</v>
      </c>
      <c r="L47" s="9" t="s">
        <v>7</v>
      </c>
      <c r="M47" s="9" t="s">
        <v>8</v>
      </c>
      <c r="N47" s="9" t="s">
        <v>9</v>
      </c>
      <c r="O47" s="9" t="s">
        <v>16</v>
      </c>
    </row>
    <row r="48" spans="1:15" ht="18" customHeight="1">
      <c r="A48" s="59" t="s">
        <v>56</v>
      </c>
      <c r="B48" s="15" t="s">
        <v>57</v>
      </c>
      <c r="C48" s="13">
        <v>1400</v>
      </c>
      <c r="D48" s="13">
        <f>16*10*5</f>
        <v>800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8" customHeight="1">
      <c r="A49" s="59"/>
      <c r="B49" s="15" t="s">
        <v>58</v>
      </c>
      <c r="C49" s="13">
        <v>756</v>
      </c>
      <c r="D49" s="13">
        <v>583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8" customHeight="1">
      <c r="A50" s="59"/>
      <c r="B50" s="15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9"/>
    </row>
    <row r="51" spans="1:15" ht="18" customHeight="1">
      <c r="A51" s="59" t="s">
        <v>60</v>
      </c>
      <c r="B51" s="15" t="s">
        <v>57</v>
      </c>
      <c r="C51" s="13">
        <v>5050</v>
      </c>
      <c r="D51" s="13">
        <f>16*20*9</f>
        <v>2880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8" customHeight="1">
      <c r="A52" s="59"/>
      <c r="B52" s="15" t="s">
        <v>58</v>
      </c>
      <c r="C52" s="13">
        <v>4663</v>
      </c>
      <c r="D52" s="13">
        <v>2301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8" customHeight="1">
      <c r="A53" s="59"/>
      <c r="B53" s="15" t="s">
        <v>59</v>
      </c>
      <c r="C53" s="16">
        <f>C52/C51</f>
        <v>0.92336633663366341</v>
      </c>
      <c r="D53" s="16">
        <f t="shared" ref="D53" si="1">D52/D51</f>
        <v>0.79895833333333333</v>
      </c>
      <c r="E53" s="16" t="e">
        <f t="shared" ref="E53" si="2">E52/E51</f>
        <v>#DIV/0!</v>
      </c>
      <c r="F53" s="16" t="e">
        <f t="shared" ref="F53" si="3">F52/F51</f>
        <v>#DIV/0!</v>
      </c>
      <c r="G53" s="16" t="e">
        <f t="shared" ref="G53" si="4">G52/G51</f>
        <v>#DIV/0!</v>
      </c>
      <c r="H53" s="16" t="e">
        <f t="shared" ref="H53" si="5">H52/H51</f>
        <v>#DIV/0!</v>
      </c>
      <c r="I53" s="16" t="e">
        <f t="shared" ref="I53" si="6">I52/I51</f>
        <v>#DIV/0!</v>
      </c>
      <c r="J53" s="16" t="e">
        <f t="shared" ref="J53" si="7">J52/J51</f>
        <v>#DIV/0!</v>
      </c>
      <c r="K53" s="16" t="e">
        <f t="shared" ref="K53" si="8">K52/K51</f>
        <v>#DIV/0!</v>
      </c>
      <c r="L53" s="16" t="e">
        <f t="shared" ref="L53" si="9">L52/L51</f>
        <v>#DIV/0!</v>
      </c>
      <c r="M53" s="16" t="e">
        <f t="shared" ref="M53" si="10">M52/M51</f>
        <v>#DIV/0!</v>
      </c>
      <c r="N53" s="16" t="e">
        <f t="shared" ref="N53" si="11">N52/N51</f>
        <v>#DIV/0!</v>
      </c>
      <c r="O53" s="9"/>
    </row>
    <row r="54" spans="1:15" ht="18" customHeight="1">
      <c r="A54" s="59" t="s">
        <v>39</v>
      </c>
      <c r="B54" s="15" t="s">
        <v>57</v>
      </c>
      <c r="C54" s="13">
        <v>5050</v>
      </c>
      <c r="D54" s="13">
        <f>16*20*8</f>
        <v>2560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8" customHeight="1">
      <c r="A55" s="59"/>
      <c r="B55" s="15" t="s">
        <v>58</v>
      </c>
      <c r="C55" s="13">
        <v>2050.5</v>
      </c>
      <c r="D55" s="13">
        <v>1980.5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8" customHeight="1">
      <c r="A56" s="59"/>
      <c r="B56" s="15" t="s">
        <v>59</v>
      </c>
      <c r="C56" s="16">
        <f>C55/C54</f>
        <v>0.40603960396039607</v>
      </c>
      <c r="D56" s="16">
        <f t="shared" ref="D56" si="12">D55/D54</f>
        <v>0.77363281250000004</v>
      </c>
      <c r="E56" s="16" t="e">
        <f t="shared" ref="E56" si="13">E55/E54</f>
        <v>#DIV/0!</v>
      </c>
      <c r="F56" s="16" t="e">
        <f t="shared" ref="F56" si="14">F55/F54</f>
        <v>#DIV/0!</v>
      </c>
      <c r="G56" s="16" t="e">
        <f t="shared" ref="G56" si="15">G55/G54</f>
        <v>#DIV/0!</v>
      </c>
      <c r="H56" s="16" t="e">
        <f t="shared" ref="H56" si="16">H55/H54</f>
        <v>#DIV/0!</v>
      </c>
      <c r="I56" s="16" t="e">
        <f t="shared" ref="I56" si="17">I55/I54</f>
        <v>#DIV/0!</v>
      </c>
      <c r="J56" s="16" t="e">
        <f t="shared" ref="J56" si="18">J55/J54</f>
        <v>#DIV/0!</v>
      </c>
      <c r="K56" s="16" t="e">
        <f t="shared" ref="K56" si="19">K55/K54</f>
        <v>#DIV/0!</v>
      </c>
      <c r="L56" s="16" t="e">
        <f t="shared" ref="L56" si="20">L55/L54</f>
        <v>#DIV/0!</v>
      </c>
      <c r="M56" s="16" t="e">
        <f t="shared" ref="M56" si="21">M55/M54</f>
        <v>#DIV/0!</v>
      </c>
      <c r="N56" s="16" t="e">
        <f t="shared" ref="N56" si="22">N55/N54</f>
        <v>#DIV/0!</v>
      </c>
      <c r="O56" s="9"/>
    </row>
    <row r="57" spans="1:15" ht="18" customHeight="1">
      <c r="A57" s="59" t="s">
        <v>40</v>
      </c>
      <c r="B57" s="15" t="s">
        <v>57</v>
      </c>
      <c r="C57" s="13"/>
      <c r="D57" s="1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8" customHeight="1">
      <c r="A58" s="59"/>
      <c r="B58" s="15" t="s">
        <v>58</v>
      </c>
      <c r="C58" s="13"/>
      <c r="D58" s="13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8" customHeight="1">
      <c r="A59" s="59"/>
      <c r="B59" s="15" t="s">
        <v>59</v>
      </c>
      <c r="C59" s="16" t="e">
        <f>C58/C57</f>
        <v>#DIV/0!</v>
      </c>
      <c r="D59" s="16" t="e">
        <f t="shared" ref="D59" si="23">D58/D57</f>
        <v>#DIV/0!</v>
      </c>
      <c r="E59" s="16" t="e">
        <f t="shared" ref="E59" si="24">E58/E57</f>
        <v>#DIV/0!</v>
      </c>
      <c r="F59" s="16" t="e">
        <f t="shared" ref="F59" si="25">F58/F57</f>
        <v>#DIV/0!</v>
      </c>
      <c r="G59" s="16" t="e">
        <f t="shared" ref="G59" si="26">G58/G57</f>
        <v>#DIV/0!</v>
      </c>
      <c r="H59" s="16" t="e">
        <f t="shared" ref="H59" si="27">H58/H57</f>
        <v>#DIV/0!</v>
      </c>
      <c r="I59" s="16" t="e">
        <f t="shared" ref="I59" si="28">I58/I57</f>
        <v>#DIV/0!</v>
      </c>
      <c r="J59" s="16" t="e">
        <f t="shared" ref="J59" si="29">J58/J57</f>
        <v>#DIV/0!</v>
      </c>
      <c r="K59" s="16" t="e">
        <f t="shared" ref="K59" si="30">K58/K57</f>
        <v>#DIV/0!</v>
      </c>
      <c r="L59" s="16" t="e">
        <f t="shared" ref="L59" si="31">L58/L57</f>
        <v>#DIV/0!</v>
      </c>
      <c r="M59" s="16" t="e">
        <f t="shared" ref="M59" si="32">M58/M57</f>
        <v>#DIV/0!</v>
      </c>
      <c r="N59" s="16" t="e">
        <f t="shared" ref="N59" si="33">N58/N57</f>
        <v>#DIV/0!</v>
      </c>
      <c r="O59" s="9"/>
    </row>
    <row r="60" spans="1:15" ht="18" customHeight="1">
      <c r="A60" s="17" t="s">
        <v>10</v>
      </c>
    </row>
    <row r="61" spans="1:15" ht="18" customHeight="1">
      <c r="A61" s="48" t="s">
        <v>64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D1:L2"/>
    <mergeCell ref="A4:B4"/>
    <mergeCell ref="A5:B5"/>
    <mergeCell ref="A6:B6"/>
    <mergeCell ref="A7:B7"/>
    <mergeCell ref="A40:B40"/>
    <mergeCell ref="A41:B41"/>
    <mergeCell ref="A42:B42"/>
    <mergeCell ref="A43:B43"/>
    <mergeCell ref="A26:B2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8:B8"/>
    <mergeCell ref="A9:B9"/>
    <mergeCell ref="A10:B10"/>
    <mergeCell ref="A12:B12"/>
    <mergeCell ref="A13:B13"/>
    <mergeCell ref="A14:B14"/>
    <mergeCell ref="A15:B15"/>
    <mergeCell ref="A17:B17"/>
    <mergeCell ref="A18:B18"/>
    <mergeCell ref="A19:B19"/>
    <mergeCell ref="A61:O70"/>
    <mergeCell ref="A11:B11"/>
    <mergeCell ref="A47:B47"/>
    <mergeCell ref="A34:B34"/>
    <mergeCell ref="A48:A50"/>
    <mergeCell ref="A51:A53"/>
    <mergeCell ref="A54:A56"/>
    <mergeCell ref="A57:A59"/>
    <mergeCell ref="A33:B33"/>
    <mergeCell ref="A35:B35"/>
    <mergeCell ref="A36:B36"/>
    <mergeCell ref="A37:B37"/>
    <mergeCell ref="A38:B38"/>
    <mergeCell ref="A39:B39"/>
    <mergeCell ref="A20:B20"/>
    <mergeCell ref="A21:B21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19"/>
      <c r="N1" s="19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57" t="s">
        <v>17</v>
      </c>
      <c r="B5" s="60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57" t="s">
        <v>18</v>
      </c>
      <c r="B6" s="60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57" t="s">
        <v>21</v>
      </c>
      <c r="B9" s="6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57" t="s">
        <v>22</v>
      </c>
      <c r="B10" s="60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57" t="s">
        <v>23</v>
      </c>
      <c r="B11" s="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57" t="s">
        <v>24</v>
      </c>
      <c r="B12" s="60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57" t="s">
        <v>25</v>
      </c>
      <c r="B13" s="6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57" t="s">
        <v>26</v>
      </c>
      <c r="B14" s="6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57" t="s">
        <v>27</v>
      </c>
      <c r="B15" s="6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61" t="s">
        <v>34</v>
      </c>
      <c r="B20" s="62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61" t="s">
        <v>38</v>
      </c>
      <c r="B24" s="62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57" t="s">
        <v>46</v>
      </c>
      <c r="B34" s="60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57" t="s">
        <v>47</v>
      </c>
      <c r="B35" s="60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57" t="s">
        <v>48</v>
      </c>
      <c r="B36" s="60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57" t="s">
        <v>49</v>
      </c>
      <c r="B37" s="60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57" t="s">
        <v>50</v>
      </c>
      <c r="B38" s="60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57" t="s">
        <v>51</v>
      </c>
      <c r="B39" s="60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57" t="s">
        <v>52</v>
      </c>
      <c r="B40" s="60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57" t="s">
        <v>53</v>
      </c>
      <c r="B41" s="60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57" t="s">
        <v>54</v>
      </c>
      <c r="B42" s="60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57" t="s">
        <v>55</v>
      </c>
      <c r="B43" s="60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8" t="s">
        <v>64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4"/>
  <sheetViews>
    <sheetView topLeftCell="A37" workbookViewId="0">
      <selection activeCell="H45" sqref="H45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19"/>
      <c r="N1" s="19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57" t="s">
        <v>17</v>
      </c>
      <c r="B5" s="60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57" t="s">
        <v>18</v>
      </c>
      <c r="B6" s="60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57" t="s">
        <v>21</v>
      </c>
      <c r="B9" s="6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57" t="s">
        <v>22</v>
      </c>
      <c r="B10" s="60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57" t="s">
        <v>23</v>
      </c>
      <c r="B11" s="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57" t="s">
        <v>24</v>
      </c>
      <c r="B12" s="60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57" t="s">
        <v>25</v>
      </c>
      <c r="B13" s="6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57" t="s">
        <v>26</v>
      </c>
      <c r="B14" s="6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57" t="s">
        <v>27</v>
      </c>
      <c r="B15" s="6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61" t="s">
        <v>34</v>
      </c>
      <c r="B20" s="62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61" t="s">
        <v>38</v>
      </c>
      <c r="B24" s="62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57" t="s">
        <v>46</v>
      </c>
      <c r="B34" s="60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57" t="s">
        <v>47</v>
      </c>
      <c r="B35" s="60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57" t="s">
        <v>48</v>
      </c>
      <c r="B36" s="60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57" t="s">
        <v>49</v>
      </c>
      <c r="B37" s="60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57" t="s">
        <v>50</v>
      </c>
      <c r="B38" s="60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57" t="s">
        <v>51</v>
      </c>
      <c r="B39" s="60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57" t="s">
        <v>52</v>
      </c>
      <c r="B40" s="60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57" t="s">
        <v>53</v>
      </c>
      <c r="B41" s="60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57" t="s">
        <v>54</v>
      </c>
      <c r="B42" s="60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57" t="s">
        <v>55</v>
      </c>
      <c r="B43" s="60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8" t="s">
        <v>64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J10" sqref="J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19"/>
      <c r="N1" s="19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57" t="s">
        <v>17</v>
      </c>
      <c r="B5" s="60"/>
      <c r="C5" s="22">
        <v>16</v>
      </c>
      <c r="D5" s="22">
        <v>8</v>
      </c>
      <c r="E5" s="22">
        <v>24</v>
      </c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57" t="s">
        <v>18</v>
      </c>
      <c r="B6" s="60"/>
      <c r="C6" s="22">
        <v>16</v>
      </c>
      <c r="D6" s="22">
        <v>8</v>
      </c>
      <c r="E6" s="22">
        <v>24</v>
      </c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28">
        <v>0.625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22"/>
      <c r="D8" s="22">
        <f>17+15+19+16</f>
        <v>67</v>
      </c>
      <c r="E8" s="22">
        <v>128</v>
      </c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57" t="s">
        <v>21</v>
      </c>
      <c r="B9" s="60"/>
      <c r="C9" s="22"/>
      <c r="D9" s="22"/>
      <c r="E9" s="22">
        <v>128</v>
      </c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57" t="s">
        <v>22</v>
      </c>
      <c r="B10" s="60"/>
      <c r="C10" s="18"/>
      <c r="D10" s="18">
        <v>1</v>
      </c>
      <c r="E10" s="22" t="s">
        <v>65</v>
      </c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57" t="s">
        <v>23</v>
      </c>
      <c r="B11" s="58"/>
      <c r="C11" s="18"/>
      <c r="D11" s="18">
        <v>1</v>
      </c>
      <c r="E11" s="22" t="s">
        <v>65</v>
      </c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57" t="s">
        <v>24</v>
      </c>
      <c r="B12" s="60"/>
      <c r="C12" s="22"/>
      <c r="D12" s="22"/>
      <c r="E12" s="22" t="s">
        <v>65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57" t="s">
        <v>25</v>
      </c>
      <c r="B13" s="60"/>
      <c r="C13" s="22"/>
      <c r="D13" s="22"/>
      <c r="E13" s="22" t="s">
        <v>65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57" t="s">
        <v>26</v>
      </c>
      <c r="B14" s="60"/>
      <c r="C14" s="22"/>
      <c r="D14" s="22"/>
      <c r="E14" s="22">
        <v>1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57" t="s">
        <v>27</v>
      </c>
      <c r="B15" s="60"/>
      <c r="C15" s="12"/>
      <c r="D15" s="12"/>
      <c r="E15" s="12">
        <v>174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1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12">
        <v>2000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61" t="s">
        <v>34</v>
      </c>
      <c r="B20" s="62"/>
      <c r="C20" s="11"/>
      <c r="D20" s="11">
        <v>0</v>
      </c>
      <c r="E20" s="12">
        <v>12700</v>
      </c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12">
        <v>52666</v>
      </c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12">
        <v>9521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1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61" t="s">
        <v>38</v>
      </c>
      <c r="B24" s="62"/>
      <c r="C24" s="11"/>
      <c r="D24" s="11"/>
      <c r="E24" s="12">
        <v>19340</v>
      </c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12">
        <v>27220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12">
        <v>118151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12">
        <v>11855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12">
        <v>22350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12">
        <v>11086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12">
        <v>3295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57" t="s">
        <v>46</v>
      </c>
      <c r="B34" s="60"/>
      <c r="C34" s="22">
        <v>167.5</v>
      </c>
      <c r="D34" s="22">
        <v>116</v>
      </c>
      <c r="E34" s="22">
        <v>405.5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57" t="s">
        <v>47</v>
      </c>
      <c r="B35" s="60"/>
      <c r="C35" s="22">
        <v>440</v>
      </c>
      <c r="D35" s="22">
        <v>343</v>
      </c>
      <c r="E35" s="22">
        <v>642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57" t="s">
        <v>48</v>
      </c>
      <c r="B36" s="60"/>
      <c r="C36" s="22">
        <v>363.5</v>
      </c>
      <c r="D36" s="22">
        <v>282</v>
      </c>
      <c r="E36" s="22">
        <v>425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57" t="s">
        <v>49</v>
      </c>
      <c r="B37" s="60"/>
      <c r="C37" s="22">
        <v>77.5</v>
      </c>
      <c r="D37" s="22">
        <v>57</v>
      </c>
      <c r="E37" s="22">
        <v>185.5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57" t="s">
        <v>50</v>
      </c>
      <c r="B38" s="60"/>
      <c r="C38" s="22">
        <v>389</v>
      </c>
      <c r="D38" s="22">
        <v>175</v>
      </c>
      <c r="E38" s="22">
        <v>733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57" t="s">
        <v>51</v>
      </c>
      <c r="B39" s="60"/>
      <c r="C39" s="22">
        <v>291.5</v>
      </c>
      <c r="D39" s="22">
        <v>152.5</v>
      </c>
      <c r="E39" s="22">
        <v>421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57" t="s">
        <v>52</v>
      </c>
      <c r="B40" s="60"/>
      <c r="C40" s="22">
        <v>304.5</v>
      </c>
      <c r="D40" s="22">
        <v>87.5</v>
      </c>
      <c r="E40" s="22">
        <v>508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57" t="s">
        <v>53</v>
      </c>
      <c r="B41" s="60"/>
      <c r="C41" s="22">
        <v>369.5</v>
      </c>
      <c r="D41" s="22">
        <v>111.5</v>
      </c>
      <c r="E41" s="22">
        <v>672.5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57" t="s">
        <v>54</v>
      </c>
      <c r="B42" s="60"/>
      <c r="C42" s="22">
        <v>354.5</v>
      </c>
      <c r="D42" s="22">
        <v>103.5</v>
      </c>
      <c r="E42" s="22">
        <v>578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57" t="s">
        <v>55</v>
      </c>
      <c r="B43" s="60"/>
      <c r="C43" s="22">
        <f>SUM(C34:C42)</f>
        <v>2757.5</v>
      </c>
      <c r="D43" s="22">
        <f>SUM(D34:D42)</f>
        <v>1428</v>
      </c>
      <c r="E43" s="22">
        <v>4570.5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59" t="s">
        <v>56</v>
      </c>
      <c r="B48" s="20" t="s">
        <v>57</v>
      </c>
      <c r="C48" s="22">
        <v>1400</v>
      </c>
      <c r="D48" s="22">
        <f>16*10*5</f>
        <v>800</v>
      </c>
      <c r="E48" s="22">
        <f>27*10*7</f>
        <v>1890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59"/>
      <c r="B49" s="20" t="s">
        <v>58</v>
      </c>
      <c r="C49" s="22">
        <v>756</v>
      </c>
      <c r="D49" s="22">
        <v>583</v>
      </c>
      <c r="E49" s="22">
        <v>1835.5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59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>
        <f t="shared" si="0"/>
        <v>0.97116402116402112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59" t="s">
        <v>60</v>
      </c>
      <c r="B51" s="20" t="s">
        <v>57</v>
      </c>
      <c r="C51" s="22">
        <v>5050</v>
      </c>
      <c r="D51" s="22">
        <f>16*20*9</f>
        <v>2880</v>
      </c>
      <c r="E51" s="22">
        <f>27*20*9</f>
        <v>4860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59"/>
      <c r="B52" s="20" t="s">
        <v>58</v>
      </c>
      <c r="C52" s="22">
        <v>4663</v>
      </c>
      <c r="D52" s="22">
        <v>2301</v>
      </c>
      <c r="E52" s="22">
        <v>4453.5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59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>
        <f t="shared" si="1"/>
        <v>0.91635802469135808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59" t="s">
        <v>39</v>
      </c>
      <c r="B54" s="20" t="s">
        <v>57</v>
      </c>
      <c r="C54" s="22">
        <v>5050</v>
      </c>
      <c r="D54" s="22">
        <f>16*20*8</f>
        <v>2560</v>
      </c>
      <c r="E54" s="22">
        <f>27*20*8</f>
        <v>4320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59"/>
      <c r="B55" s="20" t="s">
        <v>58</v>
      </c>
      <c r="C55" s="22">
        <v>2050.5</v>
      </c>
      <c r="D55" s="22">
        <v>1980.5</v>
      </c>
      <c r="E55" s="22">
        <v>3625.5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59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>
        <f t="shared" si="2"/>
        <v>0.83923611111111107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59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59"/>
      <c r="B58" s="20" t="s">
        <v>58</v>
      </c>
      <c r="C58" s="22"/>
      <c r="D58" s="22"/>
      <c r="E58" s="23" t="s">
        <v>66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59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#VALUE!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48" t="s">
        <v>67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4"/>
  <sheetViews>
    <sheetView topLeftCell="A25" workbookViewId="0">
      <selection activeCell="E10" sqref="E10:F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24"/>
      <c r="N1" s="24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24"/>
      <c r="N2" s="24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27" t="s">
        <v>29</v>
      </c>
      <c r="D4" s="27" t="s">
        <v>30</v>
      </c>
      <c r="E4" s="27" t="s">
        <v>0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6</v>
      </c>
      <c r="L4" s="27" t="s">
        <v>7</v>
      </c>
      <c r="M4" s="27" t="s">
        <v>8</v>
      </c>
      <c r="N4" s="27" t="s">
        <v>9</v>
      </c>
      <c r="O4" s="27" t="s">
        <v>16</v>
      </c>
    </row>
    <row r="5" spans="1:15" ht="18" customHeight="1">
      <c r="A5" s="57" t="s">
        <v>17</v>
      </c>
      <c r="B5" s="60"/>
      <c r="C5" s="27">
        <v>16</v>
      </c>
      <c r="D5" s="27">
        <v>8</v>
      </c>
      <c r="E5" s="27">
        <v>24</v>
      </c>
      <c r="F5" s="27">
        <v>9</v>
      </c>
      <c r="G5" s="27"/>
      <c r="H5" s="27"/>
      <c r="I5" s="27"/>
      <c r="J5" s="27"/>
      <c r="K5" s="27"/>
      <c r="L5" s="27"/>
      <c r="M5" s="27"/>
      <c r="N5" s="27"/>
      <c r="O5" s="27"/>
    </row>
    <row r="6" spans="1:15" ht="18" customHeight="1">
      <c r="A6" s="57" t="s">
        <v>18</v>
      </c>
      <c r="B6" s="60"/>
      <c r="C6" s="27">
        <v>16</v>
      </c>
      <c r="D6" s="27">
        <v>8</v>
      </c>
      <c r="E6" s="27">
        <v>24</v>
      </c>
      <c r="F6" s="27">
        <v>15</v>
      </c>
      <c r="G6" s="27"/>
      <c r="H6" s="27"/>
      <c r="I6" s="27"/>
      <c r="J6" s="27"/>
      <c r="K6" s="27"/>
      <c r="L6" s="27"/>
      <c r="M6" s="27"/>
      <c r="N6" s="27"/>
      <c r="O6" s="27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30">
        <v>0.625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27"/>
      <c r="D8" s="27">
        <f>17+15+19+16</f>
        <v>67</v>
      </c>
      <c r="E8" s="27">
        <v>128</v>
      </c>
      <c r="F8" s="27">
        <v>124</v>
      </c>
      <c r="G8" s="27"/>
      <c r="H8" s="27"/>
      <c r="I8" s="27"/>
      <c r="J8" s="27"/>
      <c r="K8" s="27"/>
      <c r="L8" s="27"/>
      <c r="M8" s="27"/>
      <c r="N8" s="27"/>
      <c r="O8" s="27"/>
    </row>
    <row r="9" spans="1:15" ht="18" customHeight="1">
      <c r="A9" s="57" t="s">
        <v>21</v>
      </c>
      <c r="B9" s="60"/>
      <c r="C9" s="27"/>
      <c r="D9" s="27"/>
      <c r="E9" s="27">
        <v>128</v>
      </c>
      <c r="F9" s="27">
        <v>124</v>
      </c>
      <c r="G9" s="27"/>
      <c r="H9" s="27"/>
      <c r="I9" s="27"/>
      <c r="J9" s="27"/>
      <c r="K9" s="27"/>
      <c r="L9" s="27"/>
      <c r="M9" s="27"/>
      <c r="N9" s="27"/>
      <c r="O9" s="27"/>
    </row>
    <row r="10" spans="1:15" ht="18" customHeight="1">
      <c r="A10" s="57" t="s">
        <v>22</v>
      </c>
      <c r="B10" s="60"/>
      <c r="C10" s="18"/>
      <c r="D10" s="18">
        <v>1</v>
      </c>
      <c r="E10" s="18">
        <v>0.92</v>
      </c>
      <c r="F10" s="18">
        <v>0.92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57" t="s">
        <v>23</v>
      </c>
      <c r="B11" s="58"/>
      <c r="C11" s="18"/>
      <c r="D11" s="18">
        <v>1</v>
      </c>
      <c r="E11" s="18">
        <v>0.93</v>
      </c>
      <c r="F11" s="18">
        <v>0.93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57" t="s">
        <v>24</v>
      </c>
      <c r="B12" s="60"/>
      <c r="C12" s="27"/>
      <c r="D12" s="27"/>
      <c r="E12" s="27"/>
      <c r="F12" s="29"/>
      <c r="G12" s="27"/>
      <c r="H12" s="27"/>
      <c r="I12" s="27"/>
      <c r="J12" s="27"/>
      <c r="K12" s="27"/>
      <c r="L12" s="27"/>
      <c r="M12" s="27"/>
      <c r="N12" s="27"/>
      <c r="O12" s="27"/>
    </row>
    <row r="13" spans="1:15" ht="18" customHeight="1">
      <c r="A13" s="57" t="s">
        <v>25</v>
      </c>
      <c r="B13" s="60"/>
      <c r="C13" s="27">
        <v>24</v>
      </c>
      <c r="D13" s="27">
        <v>7</v>
      </c>
      <c r="E13" s="27">
        <v>7</v>
      </c>
      <c r="F13" s="29">
        <v>5</v>
      </c>
      <c r="G13" s="27">
        <v>6</v>
      </c>
      <c r="H13" s="27"/>
      <c r="I13" s="27"/>
      <c r="J13" s="27"/>
      <c r="K13" s="27"/>
      <c r="L13" s="27"/>
      <c r="M13" s="27"/>
      <c r="N13" s="27"/>
      <c r="O13" s="27"/>
    </row>
    <row r="14" spans="1:15" ht="18" customHeight="1">
      <c r="A14" s="57" t="s">
        <v>26</v>
      </c>
      <c r="B14" s="60"/>
      <c r="C14" s="27"/>
      <c r="D14" s="27"/>
      <c r="E14" s="27">
        <v>1</v>
      </c>
      <c r="F14" s="27">
        <v>1</v>
      </c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8" customHeight="1">
      <c r="A15" s="57" t="s">
        <v>27</v>
      </c>
      <c r="B15" s="60"/>
      <c r="C15" s="12"/>
      <c r="D15" s="12"/>
      <c r="E15" s="12">
        <v>174</v>
      </c>
      <c r="F15" s="12">
        <v>219.36</v>
      </c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27" t="s">
        <v>29</v>
      </c>
      <c r="D17" s="27" t="s">
        <v>30</v>
      </c>
      <c r="E17" s="27" t="s">
        <v>0</v>
      </c>
      <c r="F17" s="27" t="s">
        <v>1</v>
      </c>
      <c r="G17" s="27" t="s">
        <v>2</v>
      </c>
      <c r="H17" s="27" t="s">
        <v>3</v>
      </c>
      <c r="I17" s="27" t="s">
        <v>4</v>
      </c>
      <c r="J17" s="27" t="s">
        <v>5</v>
      </c>
      <c r="K17" s="27" t="s">
        <v>6</v>
      </c>
      <c r="L17" s="27" t="s">
        <v>7</v>
      </c>
      <c r="M17" s="27" t="s">
        <v>8</v>
      </c>
      <c r="N17" s="27" t="s">
        <v>9</v>
      </c>
      <c r="O17" s="27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12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12">
        <v>2000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8" customHeight="1">
      <c r="A20" s="61" t="s">
        <v>34</v>
      </c>
      <c r="B20" s="62"/>
      <c r="C20" s="11"/>
      <c r="D20" s="11">
        <v>0</v>
      </c>
      <c r="E20" s="12">
        <v>12700</v>
      </c>
      <c r="F20" s="27">
        <v>221</v>
      </c>
      <c r="G20" s="27"/>
      <c r="H20" s="27"/>
      <c r="I20" s="27"/>
      <c r="J20" s="27"/>
      <c r="K20" s="27"/>
      <c r="L20" s="27"/>
      <c r="M20" s="10"/>
      <c r="N20" s="27"/>
      <c r="O20" s="27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12">
        <v>52666</v>
      </c>
      <c r="F21" s="27">
        <v>18721</v>
      </c>
      <c r="G21" s="27"/>
      <c r="H21" s="27"/>
      <c r="I21" s="27"/>
      <c r="J21" s="27"/>
      <c r="K21" s="27"/>
      <c r="L21" s="27"/>
      <c r="M21" s="10"/>
      <c r="N21" s="27"/>
      <c r="O21" s="27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12">
        <v>9521</v>
      </c>
      <c r="F22" s="27">
        <v>8670</v>
      </c>
      <c r="G22" s="27"/>
      <c r="H22" s="27"/>
      <c r="I22" s="27"/>
      <c r="J22" s="27"/>
      <c r="K22" s="27"/>
      <c r="L22" s="27"/>
      <c r="M22" s="27"/>
      <c r="N22" s="27"/>
      <c r="O22" s="27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12"/>
      <c r="F23" s="27">
        <v>5700</v>
      </c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18" customHeight="1">
      <c r="A24" s="61" t="s">
        <v>38</v>
      </c>
      <c r="B24" s="62"/>
      <c r="C24" s="11"/>
      <c r="D24" s="11"/>
      <c r="E24" s="12">
        <v>19340</v>
      </c>
      <c r="F24" s="27"/>
      <c r="G24" s="27"/>
      <c r="H24" s="27"/>
      <c r="I24" s="27"/>
      <c r="J24" s="27"/>
      <c r="K24" s="27"/>
      <c r="L24" s="27"/>
      <c r="M24" s="10"/>
      <c r="N24" s="27"/>
      <c r="O24" s="27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12">
        <v>27220</v>
      </c>
      <c r="F25" s="27">
        <v>29880</v>
      </c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12">
        <v>118151</v>
      </c>
      <c r="F26" s="27">
        <v>57589</v>
      </c>
      <c r="G26" s="27"/>
      <c r="H26" s="27"/>
      <c r="I26" s="27"/>
      <c r="J26" s="27"/>
      <c r="K26" s="27"/>
      <c r="L26" s="27"/>
      <c r="M26" s="27"/>
      <c r="N26" s="27"/>
      <c r="O26" s="27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12">
        <v>11855</v>
      </c>
      <c r="F27" s="27">
        <v>15460</v>
      </c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12">
        <v>22350</v>
      </c>
      <c r="F28" s="27">
        <v>31300</v>
      </c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12">
        <v>11086</v>
      </c>
      <c r="F29" s="27">
        <v>33613</v>
      </c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12">
        <v>3295</v>
      </c>
      <c r="F30" s="27">
        <v>8228</v>
      </c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27" t="s">
        <v>29</v>
      </c>
      <c r="D33" s="27" t="s">
        <v>30</v>
      </c>
      <c r="E33" s="27" t="s">
        <v>0</v>
      </c>
      <c r="F33" s="27" t="s">
        <v>1</v>
      </c>
      <c r="G33" s="27" t="s">
        <v>2</v>
      </c>
      <c r="H33" s="27" t="s">
        <v>3</v>
      </c>
      <c r="I33" s="27" t="s">
        <v>4</v>
      </c>
      <c r="J33" s="27" t="s">
        <v>5</v>
      </c>
      <c r="K33" s="27" t="s">
        <v>6</v>
      </c>
      <c r="L33" s="27" t="s">
        <v>7</v>
      </c>
      <c r="M33" s="27" t="s">
        <v>8</v>
      </c>
      <c r="N33" s="27" t="s">
        <v>9</v>
      </c>
      <c r="O33" s="27" t="s">
        <v>31</v>
      </c>
    </row>
    <row r="34" spans="1:15" ht="18" customHeight="1">
      <c r="A34" s="57" t="s">
        <v>46</v>
      </c>
      <c r="B34" s="60"/>
      <c r="C34" s="27">
        <v>167.5</v>
      </c>
      <c r="D34" s="27">
        <v>116</v>
      </c>
      <c r="E34" s="27">
        <v>405.5</v>
      </c>
      <c r="F34" s="27">
        <v>283</v>
      </c>
      <c r="G34" s="27"/>
      <c r="H34" s="27"/>
      <c r="I34" s="27"/>
      <c r="J34" s="27"/>
      <c r="K34" s="27"/>
      <c r="L34" s="27"/>
      <c r="M34" s="27"/>
      <c r="N34" s="27"/>
      <c r="O34" s="27"/>
    </row>
    <row r="35" spans="1:15" ht="18" customHeight="1">
      <c r="A35" s="57" t="s">
        <v>47</v>
      </c>
      <c r="B35" s="60"/>
      <c r="C35" s="27">
        <v>440</v>
      </c>
      <c r="D35" s="27">
        <v>343</v>
      </c>
      <c r="E35" s="27">
        <v>642</v>
      </c>
      <c r="F35" s="27">
        <v>916</v>
      </c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18" customHeight="1">
      <c r="A36" s="57" t="s">
        <v>48</v>
      </c>
      <c r="B36" s="60"/>
      <c r="C36" s="27">
        <v>363.5</v>
      </c>
      <c r="D36" s="27">
        <v>282</v>
      </c>
      <c r="E36" s="27">
        <v>425</v>
      </c>
      <c r="F36" s="27">
        <v>485.5</v>
      </c>
      <c r="G36" s="27"/>
      <c r="H36" s="27"/>
      <c r="I36" s="27"/>
      <c r="J36" s="27"/>
      <c r="K36" s="27"/>
      <c r="L36" s="27"/>
      <c r="M36" s="27"/>
      <c r="N36" s="27"/>
      <c r="O36" s="27"/>
    </row>
    <row r="37" spans="1:15" ht="18" customHeight="1">
      <c r="A37" s="57" t="s">
        <v>49</v>
      </c>
      <c r="B37" s="60"/>
      <c r="C37" s="27">
        <v>77.5</v>
      </c>
      <c r="D37" s="27">
        <v>57</v>
      </c>
      <c r="E37" s="27">
        <v>185.5</v>
      </c>
      <c r="F37" s="27">
        <v>116</v>
      </c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8" customHeight="1">
      <c r="A38" s="57" t="s">
        <v>50</v>
      </c>
      <c r="B38" s="60"/>
      <c r="C38" s="27">
        <v>389</v>
      </c>
      <c r="D38" s="27">
        <v>175</v>
      </c>
      <c r="E38" s="27">
        <v>733</v>
      </c>
      <c r="F38" s="27">
        <v>684</v>
      </c>
      <c r="G38" s="27"/>
      <c r="H38" s="27"/>
      <c r="I38" s="27"/>
      <c r="J38" s="27"/>
      <c r="K38" s="27"/>
      <c r="L38" s="27"/>
      <c r="M38" s="27"/>
      <c r="N38" s="27"/>
      <c r="O38" s="27"/>
    </row>
    <row r="39" spans="1:15" ht="18" customHeight="1">
      <c r="A39" s="57" t="s">
        <v>51</v>
      </c>
      <c r="B39" s="60"/>
      <c r="C39" s="27">
        <v>291.5</v>
      </c>
      <c r="D39" s="27">
        <v>152.5</v>
      </c>
      <c r="E39" s="27">
        <v>421</v>
      </c>
      <c r="F39" s="27">
        <v>321.5</v>
      </c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8" customHeight="1">
      <c r="A40" s="57" t="s">
        <v>52</v>
      </c>
      <c r="B40" s="60"/>
      <c r="C40" s="27">
        <v>304.5</v>
      </c>
      <c r="D40" s="27">
        <v>87.5</v>
      </c>
      <c r="E40" s="27">
        <v>508</v>
      </c>
      <c r="F40" s="27">
        <v>492.5</v>
      </c>
      <c r="G40" s="27"/>
      <c r="H40" s="27"/>
      <c r="I40" s="27"/>
      <c r="J40" s="27"/>
      <c r="K40" s="27"/>
      <c r="L40" s="27"/>
      <c r="M40" s="27"/>
      <c r="N40" s="27"/>
      <c r="O40" s="27"/>
    </row>
    <row r="41" spans="1:15" ht="18" customHeight="1">
      <c r="A41" s="57" t="s">
        <v>53</v>
      </c>
      <c r="B41" s="60"/>
      <c r="C41" s="27">
        <v>369.5</v>
      </c>
      <c r="D41" s="27">
        <v>111.5</v>
      </c>
      <c r="E41" s="27">
        <v>672.5</v>
      </c>
      <c r="F41" s="27">
        <v>527.5</v>
      </c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18" customHeight="1">
      <c r="A42" s="57" t="s">
        <v>54</v>
      </c>
      <c r="B42" s="60"/>
      <c r="C42" s="27">
        <v>354.5</v>
      </c>
      <c r="D42" s="27">
        <v>103.5</v>
      </c>
      <c r="E42" s="27">
        <v>578</v>
      </c>
      <c r="F42" s="27">
        <v>458</v>
      </c>
      <c r="G42" s="27"/>
      <c r="H42" s="27"/>
      <c r="I42" s="27"/>
      <c r="J42" s="27"/>
      <c r="K42" s="27"/>
      <c r="L42" s="27"/>
      <c r="M42" s="27"/>
      <c r="N42" s="27"/>
      <c r="O42" s="27"/>
    </row>
    <row r="43" spans="1:15" ht="18" customHeight="1">
      <c r="A43" s="57" t="s">
        <v>55</v>
      </c>
      <c r="B43" s="60"/>
      <c r="C43" s="27">
        <f>SUM(C34:C42)</f>
        <v>2757.5</v>
      </c>
      <c r="D43" s="27">
        <f t="shared" ref="D43:F43" si="0">SUM(D34:D42)</f>
        <v>1428</v>
      </c>
      <c r="E43" s="27">
        <f t="shared" si="0"/>
        <v>4570.5</v>
      </c>
      <c r="F43" s="27">
        <f t="shared" si="0"/>
        <v>4284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26" t="s">
        <v>29</v>
      </c>
      <c r="D47" s="27" t="s">
        <v>30</v>
      </c>
      <c r="E47" s="27" t="s">
        <v>0</v>
      </c>
      <c r="F47" s="27" t="s">
        <v>1</v>
      </c>
      <c r="G47" s="27" t="s">
        <v>2</v>
      </c>
      <c r="H47" s="27" t="s">
        <v>3</v>
      </c>
      <c r="I47" s="27" t="s">
        <v>4</v>
      </c>
      <c r="J47" s="27" t="s">
        <v>5</v>
      </c>
      <c r="K47" s="27" t="s">
        <v>6</v>
      </c>
      <c r="L47" s="27" t="s">
        <v>7</v>
      </c>
      <c r="M47" s="27" t="s">
        <v>8</v>
      </c>
      <c r="N47" s="27" t="s">
        <v>9</v>
      </c>
      <c r="O47" s="27" t="s">
        <v>16</v>
      </c>
    </row>
    <row r="48" spans="1:15" ht="18" customHeight="1">
      <c r="A48" s="59" t="s">
        <v>56</v>
      </c>
      <c r="B48" s="25" t="s">
        <v>57</v>
      </c>
      <c r="C48" s="27">
        <v>1400</v>
      </c>
      <c r="D48" s="27">
        <f>16*10*5</f>
        <v>800</v>
      </c>
      <c r="E48" s="27">
        <f>27*10*7</f>
        <v>1890</v>
      </c>
      <c r="F48" s="27">
        <f>24*10*7</f>
        <v>1680</v>
      </c>
      <c r="G48" s="27"/>
      <c r="H48" s="27"/>
      <c r="I48" s="27"/>
      <c r="J48" s="27"/>
      <c r="K48" s="27"/>
      <c r="L48" s="27"/>
      <c r="M48" s="27"/>
      <c r="N48" s="27"/>
      <c r="O48" s="27"/>
    </row>
    <row r="49" spans="1:15" ht="18" customHeight="1">
      <c r="A49" s="59"/>
      <c r="B49" s="25" t="s">
        <v>58</v>
      </c>
      <c r="C49" s="27">
        <v>756</v>
      </c>
      <c r="D49" s="27">
        <v>583</v>
      </c>
      <c r="E49" s="27">
        <v>1835.5</v>
      </c>
      <c r="F49" s="27">
        <v>1617</v>
      </c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18" customHeight="1">
      <c r="A50" s="59"/>
      <c r="B50" s="25" t="s">
        <v>59</v>
      </c>
      <c r="C50" s="16">
        <f>C49/C48</f>
        <v>0.54</v>
      </c>
      <c r="D50" s="16">
        <f t="shared" ref="D50:N50" si="1">D49/D48</f>
        <v>0.72875000000000001</v>
      </c>
      <c r="E50" s="16">
        <f t="shared" si="1"/>
        <v>0.97116402116402112</v>
      </c>
      <c r="F50" s="16">
        <f t="shared" si="1"/>
        <v>0.96250000000000002</v>
      </c>
      <c r="G50" s="16" t="e">
        <f t="shared" si="1"/>
        <v>#DIV/0!</v>
      </c>
      <c r="H50" s="16" t="e">
        <f t="shared" si="1"/>
        <v>#DIV/0!</v>
      </c>
      <c r="I50" s="16" t="e">
        <f t="shared" si="1"/>
        <v>#DIV/0!</v>
      </c>
      <c r="J50" s="16" t="e">
        <f t="shared" si="1"/>
        <v>#DIV/0!</v>
      </c>
      <c r="K50" s="16" t="e">
        <f t="shared" si="1"/>
        <v>#DIV/0!</v>
      </c>
      <c r="L50" s="16" t="e">
        <f t="shared" si="1"/>
        <v>#DIV/0!</v>
      </c>
      <c r="M50" s="16" t="e">
        <f t="shared" si="1"/>
        <v>#DIV/0!</v>
      </c>
      <c r="N50" s="16" t="e">
        <f t="shared" si="1"/>
        <v>#DIV/0!</v>
      </c>
      <c r="O50" s="27"/>
    </row>
    <row r="51" spans="1:15" ht="18" customHeight="1">
      <c r="A51" s="59" t="s">
        <v>60</v>
      </c>
      <c r="B51" s="25" t="s">
        <v>57</v>
      </c>
      <c r="C51" s="27">
        <v>5050</v>
      </c>
      <c r="D51" s="27">
        <f>16*20*9</f>
        <v>2880</v>
      </c>
      <c r="E51" s="27">
        <f>27*20*9</f>
        <v>4860</v>
      </c>
      <c r="F51" s="27">
        <f>24*20*9</f>
        <v>4320</v>
      </c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8" customHeight="1">
      <c r="A52" s="59"/>
      <c r="B52" s="25" t="s">
        <v>58</v>
      </c>
      <c r="C52" s="27">
        <v>4663</v>
      </c>
      <c r="D52" s="27">
        <v>2301</v>
      </c>
      <c r="E52" s="27">
        <v>4453.5</v>
      </c>
      <c r="F52" s="27">
        <v>4399</v>
      </c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8" customHeight="1">
      <c r="A53" s="59"/>
      <c r="B53" s="25" t="s">
        <v>59</v>
      </c>
      <c r="C53" s="16">
        <f>C52/C51</f>
        <v>0.92336633663366341</v>
      </c>
      <c r="D53" s="16">
        <f t="shared" ref="D53:N53" si="2">D52/D51</f>
        <v>0.79895833333333333</v>
      </c>
      <c r="E53" s="16">
        <f t="shared" si="2"/>
        <v>0.91635802469135808</v>
      </c>
      <c r="F53" s="16">
        <f t="shared" si="2"/>
        <v>1.0182870370370369</v>
      </c>
      <c r="G53" s="16" t="e">
        <f t="shared" si="2"/>
        <v>#DIV/0!</v>
      </c>
      <c r="H53" s="16" t="e">
        <f t="shared" si="2"/>
        <v>#DIV/0!</v>
      </c>
      <c r="I53" s="16" t="e">
        <f t="shared" si="2"/>
        <v>#DIV/0!</v>
      </c>
      <c r="J53" s="16" t="e">
        <f t="shared" si="2"/>
        <v>#DIV/0!</v>
      </c>
      <c r="K53" s="16" t="e">
        <f t="shared" si="2"/>
        <v>#DIV/0!</v>
      </c>
      <c r="L53" s="16" t="e">
        <f t="shared" si="2"/>
        <v>#DIV/0!</v>
      </c>
      <c r="M53" s="16" t="e">
        <f t="shared" si="2"/>
        <v>#DIV/0!</v>
      </c>
      <c r="N53" s="16" t="e">
        <f t="shared" si="2"/>
        <v>#DIV/0!</v>
      </c>
      <c r="O53" s="27"/>
    </row>
    <row r="54" spans="1:15" ht="18" customHeight="1">
      <c r="A54" s="59" t="s">
        <v>39</v>
      </c>
      <c r="B54" s="25" t="s">
        <v>57</v>
      </c>
      <c r="C54" s="27">
        <v>5050</v>
      </c>
      <c r="D54" s="27">
        <f>16*20*8</f>
        <v>2560</v>
      </c>
      <c r="E54" s="27">
        <f>27*20*8</f>
        <v>4320</v>
      </c>
      <c r="F54" s="27">
        <f>24*20*8</f>
        <v>3840</v>
      </c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8" customHeight="1">
      <c r="A55" s="59"/>
      <c r="B55" s="25" t="s">
        <v>58</v>
      </c>
      <c r="C55" s="27">
        <v>2050.5</v>
      </c>
      <c r="D55" s="27">
        <v>1980.5</v>
      </c>
      <c r="E55" s="27">
        <v>3625.5</v>
      </c>
      <c r="F55" s="27">
        <v>3448</v>
      </c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8" customHeight="1">
      <c r="A56" s="59"/>
      <c r="B56" s="25" t="s">
        <v>59</v>
      </c>
      <c r="C56" s="16">
        <f>C55/C54</f>
        <v>0.40603960396039607</v>
      </c>
      <c r="D56" s="16">
        <f t="shared" ref="D56:N56" si="3">D55/D54</f>
        <v>0.77363281250000004</v>
      </c>
      <c r="E56" s="16">
        <f t="shared" si="3"/>
        <v>0.83923611111111107</v>
      </c>
      <c r="F56" s="16">
        <f t="shared" si="3"/>
        <v>0.8979166666666667</v>
      </c>
      <c r="G56" s="16" t="e">
        <f t="shared" si="3"/>
        <v>#DIV/0!</v>
      </c>
      <c r="H56" s="16" t="e">
        <f t="shared" si="3"/>
        <v>#DIV/0!</v>
      </c>
      <c r="I56" s="16" t="e">
        <f t="shared" si="3"/>
        <v>#DIV/0!</v>
      </c>
      <c r="J56" s="16" t="e">
        <f t="shared" si="3"/>
        <v>#DIV/0!</v>
      </c>
      <c r="K56" s="16" t="e">
        <f t="shared" si="3"/>
        <v>#DIV/0!</v>
      </c>
      <c r="L56" s="16" t="e">
        <f t="shared" si="3"/>
        <v>#DIV/0!</v>
      </c>
      <c r="M56" s="16" t="e">
        <f t="shared" si="3"/>
        <v>#DIV/0!</v>
      </c>
      <c r="N56" s="16" t="e">
        <f t="shared" si="3"/>
        <v>#DIV/0!</v>
      </c>
      <c r="O56" s="27"/>
    </row>
    <row r="57" spans="1:15" ht="18" customHeight="1">
      <c r="A57" s="59" t="s">
        <v>40</v>
      </c>
      <c r="B57" s="25" t="s">
        <v>57</v>
      </c>
      <c r="C57" s="27"/>
      <c r="D57" s="27"/>
      <c r="E57" s="27"/>
      <c r="F57" s="27">
        <f>24*20*2</f>
        <v>960</v>
      </c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18" customHeight="1">
      <c r="A58" s="59"/>
      <c r="B58" s="25" t="s">
        <v>58</v>
      </c>
      <c r="C58" s="27"/>
      <c r="D58" s="27"/>
      <c r="E58" s="23" t="s">
        <v>66</v>
      </c>
      <c r="F58" s="27">
        <v>911.5</v>
      </c>
      <c r="G58" s="27"/>
      <c r="H58" s="27"/>
      <c r="I58" s="27"/>
      <c r="J58" s="27"/>
      <c r="K58" s="27"/>
      <c r="L58" s="27"/>
      <c r="M58" s="27"/>
      <c r="N58" s="27"/>
      <c r="O58" s="27"/>
    </row>
    <row r="59" spans="1:15" ht="18" customHeight="1">
      <c r="A59" s="59"/>
      <c r="B59" s="25" t="s">
        <v>59</v>
      </c>
      <c r="C59" s="16" t="e">
        <f>C58/C57</f>
        <v>#DIV/0!</v>
      </c>
      <c r="D59" s="16" t="e">
        <f t="shared" ref="D59:N59" si="4">D58/D57</f>
        <v>#DIV/0!</v>
      </c>
      <c r="E59" s="16" t="e">
        <f t="shared" si="4"/>
        <v>#VALUE!</v>
      </c>
      <c r="F59" s="16">
        <f t="shared" si="4"/>
        <v>0.94947916666666665</v>
      </c>
      <c r="G59" s="16" t="e">
        <f t="shared" si="4"/>
        <v>#DIV/0!</v>
      </c>
      <c r="H59" s="16" t="e">
        <f t="shared" si="4"/>
        <v>#DIV/0!</v>
      </c>
      <c r="I59" s="16" t="e">
        <f t="shared" si="4"/>
        <v>#DIV/0!</v>
      </c>
      <c r="J59" s="16" t="e">
        <f t="shared" si="4"/>
        <v>#DIV/0!</v>
      </c>
      <c r="K59" s="16" t="e">
        <f t="shared" si="4"/>
        <v>#DIV/0!</v>
      </c>
      <c r="L59" s="16" t="e">
        <f t="shared" si="4"/>
        <v>#DIV/0!</v>
      </c>
      <c r="M59" s="16" t="e">
        <f t="shared" si="4"/>
        <v>#DIV/0!</v>
      </c>
      <c r="N59" s="16" t="e">
        <f t="shared" si="4"/>
        <v>#DIV/0!</v>
      </c>
      <c r="O59" s="27"/>
    </row>
    <row r="60" spans="1:15" ht="18" customHeight="1">
      <c r="A60" s="17" t="s">
        <v>10</v>
      </c>
    </row>
    <row r="61" spans="1:15" ht="18" customHeight="1">
      <c r="A61" s="48" t="s">
        <v>68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A61" sqref="A61:O7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31"/>
      <c r="N1" s="31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31"/>
      <c r="N2" s="31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34" t="s">
        <v>29</v>
      </c>
      <c r="D4" s="34" t="s">
        <v>30</v>
      </c>
      <c r="E4" s="34" t="s">
        <v>0</v>
      </c>
      <c r="F4" s="34" t="s">
        <v>1</v>
      </c>
      <c r="G4" s="34" t="s">
        <v>2</v>
      </c>
      <c r="H4" s="34" t="s">
        <v>3</v>
      </c>
      <c r="I4" s="34" t="s">
        <v>4</v>
      </c>
      <c r="J4" s="34" t="s">
        <v>5</v>
      </c>
      <c r="K4" s="34" t="s">
        <v>6</v>
      </c>
      <c r="L4" s="34" t="s">
        <v>7</v>
      </c>
      <c r="M4" s="34" t="s">
        <v>8</v>
      </c>
      <c r="N4" s="34" t="s">
        <v>9</v>
      </c>
      <c r="O4" s="34" t="s">
        <v>16</v>
      </c>
    </row>
    <row r="5" spans="1:15" ht="18" customHeight="1">
      <c r="A5" s="57" t="s">
        <v>17</v>
      </c>
      <c r="B5" s="60"/>
      <c r="C5" s="34">
        <v>16</v>
      </c>
      <c r="D5" s="34">
        <v>8</v>
      </c>
      <c r="E5" s="34">
        <v>24</v>
      </c>
      <c r="F5" s="34">
        <v>9</v>
      </c>
      <c r="G5" s="34">
        <v>6</v>
      </c>
      <c r="H5" s="34"/>
      <c r="I5" s="34"/>
      <c r="J5" s="34"/>
      <c r="K5" s="34"/>
      <c r="L5" s="34"/>
      <c r="M5" s="34"/>
      <c r="N5" s="34"/>
      <c r="O5" s="34"/>
    </row>
    <row r="6" spans="1:15" ht="18" customHeight="1">
      <c r="A6" s="57" t="s">
        <v>18</v>
      </c>
      <c r="B6" s="60"/>
      <c r="C6" s="34">
        <v>16</v>
      </c>
      <c r="D6" s="34">
        <v>8</v>
      </c>
      <c r="E6" s="34">
        <v>24</v>
      </c>
      <c r="F6" s="34">
        <v>15</v>
      </c>
      <c r="G6" s="34">
        <v>5</v>
      </c>
      <c r="H6" s="34"/>
      <c r="I6" s="34"/>
      <c r="J6" s="34"/>
      <c r="K6" s="34"/>
      <c r="L6" s="34"/>
      <c r="M6" s="34"/>
      <c r="N6" s="34"/>
      <c r="O6" s="34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34"/>
      <c r="D8" s="34">
        <f>17+15+19+16</f>
        <v>67</v>
      </c>
      <c r="E8" s="34">
        <v>128</v>
      </c>
      <c r="F8" s="34">
        <v>124</v>
      </c>
      <c r="G8" s="34">
        <v>115</v>
      </c>
      <c r="H8" s="34"/>
      <c r="I8" s="34"/>
      <c r="J8" s="34"/>
      <c r="K8" s="34"/>
      <c r="L8" s="34"/>
      <c r="M8" s="34"/>
      <c r="N8" s="34"/>
      <c r="O8" s="34"/>
    </row>
    <row r="9" spans="1:15" ht="18" customHeight="1">
      <c r="A9" s="57" t="s">
        <v>21</v>
      </c>
      <c r="B9" s="60"/>
      <c r="C9" s="34"/>
      <c r="D9" s="34"/>
      <c r="E9" s="34">
        <v>128</v>
      </c>
      <c r="F9" s="34">
        <v>124</v>
      </c>
      <c r="G9" s="34">
        <v>115</v>
      </c>
      <c r="H9" s="34"/>
      <c r="I9" s="34"/>
      <c r="J9" s="34"/>
      <c r="K9" s="34"/>
      <c r="L9" s="34"/>
      <c r="M9" s="34"/>
      <c r="N9" s="34"/>
      <c r="O9" s="34"/>
    </row>
    <row r="10" spans="1:15" ht="18" customHeight="1">
      <c r="A10" s="57" t="s">
        <v>22</v>
      </c>
      <c r="B10" s="60"/>
      <c r="C10" s="18"/>
      <c r="D10" s="18">
        <v>1</v>
      </c>
      <c r="E10" s="18">
        <v>0.92</v>
      </c>
      <c r="F10" s="18">
        <v>0.92</v>
      </c>
      <c r="G10" s="18">
        <v>0.95</v>
      </c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57" t="s">
        <v>23</v>
      </c>
      <c r="B11" s="58"/>
      <c r="C11" s="18"/>
      <c r="D11" s="18">
        <v>1</v>
      </c>
      <c r="E11" s="18">
        <v>0.93</v>
      </c>
      <c r="F11" s="18">
        <v>0.93</v>
      </c>
      <c r="G11" s="18">
        <v>0.96</v>
      </c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57" t="s">
        <v>24</v>
      </c>
      <c r="B12" s="6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ht="18" customHeight="1">
      <c r="A13" s="57" t="s">
        <v>25</v>
      </c>
      <c r="B13" s="60"/>
      <c r="C13" s="34">
        <v>24</v>
      </c>
      <c r="D13" s="34">
        <v>7</v>
      </c>
      <c r="E13" s="34">
        <v>7</v>
      </c>
      <c r="F13" s="34">
        <v>5</v>
      </c>
      <c r="G13" s="34">
        <v>8</v>
      </c>
      <c r="H13" s="34"/>
      <c r="I13" s="34"/>
      <c r="J13" s="34"/>
      <c r="K13" s="34"/>
      <c r="L13" s="34"/>
      <c r="M13" s="34"/>
      <c r="N13" s="34"/>
      <c r="O13" s="34"/>
    </row>
    <row r="14" spans="1:15" ht="18" customHeight="1">
      <c r="A14" s="57" t="s">
        <v>26</v>
      </c>
      <c r="B14" s="60"/>
      <c r="C14" s="34"/>
      <c r="D14" s="34"/>
      <c r="E14" s="34">
        <v>1</v>
      </c>
      <c r="F14" s="34">
        <v>1</v>
      </c>
      <c r="G14" s="34">
        <v>6</v>
      </c>
      <c r="H14" s="34"/>
      <c r="I14" s="34"/>
      <c r="J14" s="34"/>
      <c r="K14" s="34"/>
      <c r="L14" s="34"/>
      <c r="M14" s="34"/>
      <c r="N14" s="34"/>
      <c r="O14" s="34"/>
    </row>
    <row r="15" spans="1:15" ht="18" customHeight="1">
      <c r="A15" s="57" t="s">
        <v>27</v>
      </c>
      <c r="B15" s="60"/>
      <c r="C15" s="12"/>
      <c r="D15" s="12"/>
      <c r="E15" s="12">
        <v>174</v>
      </c>
      <c r="F15" s="12">
        <v>219.36</v>
      </c>
      <c r="G15" s="12">
        <v>7210.6</v>
      </c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34" t="s">
        <v>29</v>
      </c>
      <c r="D17" s="34" t="s">
        <v>30</v>
      </c>
      <c r="E17" s="34" t="s">
        <v>0</v>
      </c>
      <c r="F17" s="34" t="s">
        <v>1</v>
      </c>
      <c r="G17" s="34" t="s">
        <v>2</v>
      </c>
      <c r="H17" s="34" t="s">
        <v>3</v>
      </c>
      <c r="I17" s="34" t="s">
        <v>4</v>
      </c>
      <c r="J17" s="34" t="s">
        <v>5</v>
      </c>
      <c r="K17" s="34" t="s">
        <v>6</v>
      </c>
      <c r="L17" s="34" t="s">
        <v>7</v>
      </c>
      <c r="M17" s="34" t="s">
        <v>8</v>
      </c>
      <c r="N17" s="34" t="s">
        <v>9</v>
      </c>
      <c r="O17" s="34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12"/>
      <c r="F18" s="12"/>
      <c r="G18" s="12"/>
      <c r="H18" s="34"/>
      <c r="I18" s="34"/>
      <c r="J18" s="34"/>
      <c r="K18" s="34"/>
      <c r="L18" s="34"/>
      <c r="M18" s="34"/>
      <c r="N18" s="34"/>
      <c r="O18" s="34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12">
        <v>2000</v>
      </c>
      <c r="F19" s="12"/>
      <c r="G19" s="12">
        <v>9250</v>
      </c>
      <c r="H19" s="34"/>
      <c r="I19" s="34"/>
      <c r="J19" s="34"/>
      <c r="K19" s="34"/>
      <c r="L19" s="34"/>
      <c r="M19" s="34"/>
      <c r="N19" s="34"/>
      <c r="O19" s="34"/>
    </row>
    <row r="20" spans="1:15" ht="18" customHeight="1">
      <c r="A20" s="61" t="s">
        <v>34</v>
      </c>
      <c r="B20" s="62"/>
      <c r="C20" s="11"/>
      <c r="D20" s="11">
        <v>0</v>
      </c>
      <c r="E20" s="12">
        <v>12700</v>
      </c>
      <c r="F20" s="12">
        <v>221</v>
      </c>
      <c r="G20" s="12">
        <v>4034</v>
      </c>
      <c r="H20" s="34"/>
      <c r="I20" s="34"/>
      <c r="J20" s="34"/>
      <c r="K20" s="34"/>
      <c r="L20" s="34"/>
      <c r="M20" s="10"/>
      <c r="N20" s="34"/>
      <c r="O20" s="34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34"/>
      <c r="I21" s="34"/>
      <c r="J21" s="34"/>
      <c r="K21" s="34"/>
      <c r="L21" s="34"/>
      <c r="M21" s="10"/>
      <c r="N21" s="34"/>
      <c r="O21" s="34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34"/>
      <c r="I22" s="34"/>
      <c r="J22" s="34"/>
      <c r="K22" s="34"/>
      <c r="L22" s="34"/>
      <c r="M22" s="34"/>
      <c r="N22" s="34"/>
      <c r="O22" s="34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12"/>
      <c r="F23" s="12">
        <v>5700</v>
      </c>
      <c r="G23" s="12"/>
      <c r="H23" s="34"/>
      <c r="I23" s="34"/>
      <c r="J23" s="34"/>
      <c r="K23" s="34"/>
      <c r="L23" s="34"/>
      <c r="M23" s="34"/>
      <c r="N23" s="34"/>
      <c r="O23" s="34"/>
    </row>
    <row r="24" spans="1:15" ht="18" customHeight="1">
      <c r="A24" s="61" t="s">
        <v>38</v>
      </c>
      <c r="B24" s="62"/>
      <c r="C24" s="11"/>
      <c r="D24" s="11"/>
      <c r="E24" s="12">
        <v>19340</v>
      </c>
      <c r="F24" s="12"/>
      <c r="G24" s="12">
        <v>8204</v>
      </c>
      <c r="H24" s="34"/>
      <c r="I24" s="34"/>
      <c r="J24" s="34"/>
      <c r="K24" s="34"/>
      <c r="L24" s="34"/>
      <c r="M24" s="10"/>
      <c r="N24" s="34"/>
      <c r="O24" s="34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34"/>
      <c r="I25" s="34"/>
      <c r="J25" s="34"/>
      <c r="K25" s="34"/>
      <c r="L25" s="34"/>
      <c r="M25" s="34"/>
      <c r="N25" s="34"/>
      <c r="O25" s="34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34"/>
      <c r="I26" s="34"/>
      <c r="J26" s="34"/>
      <c r="K26" s="34"/>
      <c r="L26" s="34"/>
      <c r="M26" s="34"/>
      <c r="N26" s="34"/>
      <c r="O26" s="34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34"/>
      <c r="I27" s="34"/>
      <c r="J27" s="34"/>
      <c r="K27" s="34"/>
      <c r="L27" s="34"/>
      <c r="M27" s="34"/>
      <c r="N27" s="34"/>
      <c r="O27" s="34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34"/>
      <c r="I28" s="34"/>
      <c r="J28" s="34"/>
      <c r="K28" s="34"/>
      <c r="L28" s="34"/>
      <c r="M28" s="34"/>
      <c r="N28" s="34"/>
      <c r="O28" s="34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34"/>
      <c r="I29" s="34"/>
      <c r="J29" s="34"/>
      <c r="K29" s="34"/>
      <c r="L29" s="34"/>
      <c r="M29" s="34"/>
      <c r="N29" s="34"/>
      <c r="O29" s="34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34"/>
      <c r="I30" s="34"/>
      <c r="J30" s="34"/>
      <c r="K30" s="34"/>
      <c r="L30" s="34"/>
      <c r="M30" s="34"/>
      <c r="N30" s="34"/>
      <c r="O30" s="34"/>
    </row>
    <row r="31" spans="1:15" ht="18" customHeight="1">
      <c r="A31" s="57" t="s">
        <v>45</v>
      </c>
      <c r="B31" s="60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12">
        <f>SUM(G18:G30)</f>
        <v>149731</v>
      </c>
      <c r="H31" s="34"/>
      <c r="I31" s="34"/>
      <c r="J31" s="34"/>
      <c r="K31" s="34"/>
      <c r="L31" s="34"/>
      <c r="M31" s="34"/>
      <c r="N31" s="34"/>
      <c r="O31" s="34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34" t="s">
        <v>29</v>
      </c>
      <c r="D33" s="34" t="s">
        <v>30</v>
      </c>
      <c r="E33" s="34" t="s">
        <v>0</v>
      </c>
      <c r="F33" s="34" t="s">
        <v>1</v>
      </c>
      <c r="G33" s="34" t="s">
        <v>2</v>
      </c>
      <c r="H33" s="34" t="s">
        <v>3</v>
      </c>
      <c r="I33" s="34" t="s">
        <v>4</v>
      </c>
      <c r="J33" s="34" t="s">
        <v>5</v>
      </c>
      <c r="K33" s="34" t="s">
        <v>6</v>
      </c>
      <c r="L33" s="34" t="s">
        <v>7</v>
      </c>
      <c r="M33" s="34" t="s">
        <v>8</v>
      </c>
      <c r="N33" s="34" t="s">
        <v>9</v>
      </c>
      <c r="O33" s="34" t="s">
        <v>31</v>
      </c>
    </row>
    <row r="34" spans="1:15" ht="18" customHeight="1">
      <c r="A34" s="57" t="s">
        <v>46</v>
      </c>
      <c r="B34" s="60"/>
      <c r="C34" s="34">
        <v>167.5</v>
      </c>
      <c r="D34" s="34">
        <v>116</v>
      </c>
      <c r="E34" s="34">
        <v>405.5</v>
      </c>
      <c r="F34" s="34">
        <v>283</v>
      </c>
      <c r="G34" s="34">
        <v>88</v>
      </c>
      <c r="H34" s="34"/>
      <c r="I34" s="34"/>
      <c r="J34" s="34"/>
      <c r="K34" s="34"/>
      <c r="L34" s="34"/>
      <c r="M34" s="34"/>
      <c r="N34" s="34"/>
      <c r="O34" s="34"/>
    </row>
    <row r="35" spans="1:15" ht="18" customHeight="1">
      <c r="A35" s="57" t="s">
        <v>47</v>
      </c>
      <c r="B35" s="60"/>
      <c r="C35" s="34">
        <v>440</v>
      </c>
      <c r="D35" s="34">
        <v>343</v>
      </c>
      <c r="E35" s="34">
        <v>642</v>
      </c>
      <c r="F35" s="34">
        <v>916</v>
      </c>
      <c r="G35" s="34">
        <v>824.5</v>
      </c>
      <c r="H35" s="34"/>
      <c r="I35" s="34"/>
      <c r="J35" s="34"/>
      <c r="K35" s="34"/>
      <c r="L35" s="34"/>
      <c r="M35" s="34"/>
      <c r="N35" s="34"/>
      <c r="O35" s="34"/>
    </row>
    <row r="36" spans="1:15" ht="18" customHeight="1">
      <c r="A36" s="57" t="s">
        <v>48</v>
      </c>
      <c r="B36" s="60"/>
      <c r="C36" s="34">
        <v>363.5</v>
      </c>
      <c r="D36" s="34">
        <v>282</v>
      </c>
      <c r="E36" s="34">
        <v>425</v>
      </c>
      <c r="F36" s="34">
        <v>485.5</v>
      </c>
      <c r="G36" s="34">
        <v>307.5</v>
      </c>
      <c r="H36" s="34"/>
      <c r="I36" s="34"/>
      <c r="J36" s="34"/>
      <c r="K36" s="34"/>
      <c r="L36" s="34"/>
      <c r="M36" s="34"/>
      <c r="N36" s="34"/>
      <c r="O36" s="34"/>
    </row>
    <row r="37" spans="1:15" ht="18" customHeight="1">
      <c r="A37" s="57" t="s">
        <v>49</v>
      </c>
      <c r="B37" s="60"/>
      <c r="C37" s="34">
        <v>77.5</v>
      </c>
      <c r="D37" s="34">
        <v>57</v>
      </c>
      <c r="E37" s="34">
        <v>185.5</v>
      </c>
      <c r="F37" s="34">
        <v>116</v>
      </c>
      <c r="G37" s="34">
        <v>5.5</v>
      </c>
      <c r="H37" s="34"/>
      <c r="I37" s="34"/>
      <c r="J37" s="34"/>
      <c r="K37" s="34"/>
      <c r="L37" s="34"/>
      <c r="M37" s="34"/>
      <c r="N37" s="34"/>
      <c r="O37" s="34"/>
    </row>
    <row r="38" spans="1:15" ht="18" customHeight="1">
      <c r="A38" s="57" t="s">
        <v>50</v>
      </c>
      <c r="B38" s="60"/>
      <c r="C38" s="34">
        <v>389</v>
      </c>
      <c r="D38" s="34">
        <v>175</v>
      </c>
      <c r="E38" s="34">
        <v>733</v>
      </c>
      <c r="F38" s="34">
        <v>684</v>
      </c>
      <c r="G38" s="34">
        <v>385</v>
      </c>
      <c r="H38" s="34"/>
      <c r="I38" s="34"/>
      <c r="J38" s="34"/>
      <c r="K38" s="34"/>
      <c r="L38" s="34"/>
      <c r="M38" s="34"/>
      <c r="N38" s="34"/>
      <c r="O38" s="34"/>
    </row>
    <row r="39" spans="1:15" ht="18" customHeight="1">
      <c r="A39" s="57" t="s">
        <v>51</v>
      </c>
      <c r="B39" s="60"/>
      <c r="C39" s="34">
        <v>291.5</v>
      </c>
      <c r="D39" s="34">
        <v>152.5</v>
      </c>
      <c r="E39" s="34">
        <v>421</v>
      </c>
      <c r="F39" s="34">
        <v>321.5</v>
      </c>
      <c r="G39" s="34">
        <v>151</v>
      </c>
      <c r="H39" s="34"/>
      <c r="I39" s="34"/>
      <c r="J39" s="34"/>
      <c r="K39" s="34"/>
      <c r="L39" s="34"/>
      <c r="M39" s="34"/>
      <c r="N39" s="34"/>
      <c r="O39" s="34"/>
    </row>
    <row r="40" spans="1:15" ht="18" customHeight="1">
      <c r="A40" s="57" t="s">
        <v>52</v>
      </c>
      <c r="B40" s="60"/>
      <c r="C40" s="34">
        <v>304.5</v>
      </c>
      <c r="D40" s="34">
        <v>87.5</v>
      </c>
      <c r="E40" s="34">
        <v>508</v>
      </c>
      <c r="F40" s="34">
        <v>492.5</v>
      </c>
      <c r="G40" s="34">
        <v>383.5</v>
      </c>
      <c r="H40" s="34"/>
      <c r="I40" s="34"/>
      <c r="J40" s="34"/>
      <c r="K40" s="34"/>
      <c r="L40" s="34"/>
      <c r="M40" s="34"/>
      <c r="N40" s="34"/>
      <c r="O40" s="34"/>
    </row>
    <row r="41" spans="1:15" ht="18" customHeight="1">
      <c r="A41" s="57" t="s">
        <v>53</v>
      </c>
      <c r="B41" s="60"/>
      <c r="C41" s="34">
        <v>369.5</v>
      </c>
      <c r="D41" s="34">
        <v>111.5</v>
      </c>
      <c r="E41" s="34">
        <v>672.5</v>
      </c>
      <c r="F41" s="34">
        <v>527.5</v>
      </c>
      <c r="G41" s="34">
        <v>383.5</v>
      </c>
      <c r="H41" s="34"/>
      <c r="I41" s="34"/>
      <c r="J41" s="34"/>
      <c r="K41" s="34"/>
      <c r="L41" s="34"/>
      <c r="M41" s="34"/>
      <c r="N41" s="34"/>
      <c r="O41" s="34"/>
    </row>
    <row r="42" spans="1:15" ht="18" customHeight="1">
      <c r="A42" s="57" t="s">
        <v>54</v>
      </c>
      <c r="B42" s="60"/>
      <c r="C42" s="34">
        <v>354.5</v>
      </c>
      <c r="D42" s="34">
        <v>103.5</v>
      </c>
      <c r="E42" s="34">
        <v>578</v>
      </c>
      <c r="F42" s="34">
        <v>458</v>
      </c>
      <c r="G42" s="34">
        <v>293</v>
      </c>
      <c r="H42" s="34"/>
      <c r="I42" s="34"/>
      <c r="J42" s="34"/>
      <c r="K42" s="34"/>
      <c r="L42" s="34"/>
      <c r="M42" s="34"/>
      <c r="N42" s="34"/>
      <c r="O42" s="34"/>
    </row>
    <row r="43" spans="1:15" ht="18" customHeight="1">
      <c r="A43" s="57" t="s">
        <v>55</v>
      </c>
      <c r="B43" s="60"/>
      <c r="C43" s="34">
        <f>SUM(C34:C42)</f>
        <v>2757.5</v>
      </c>
      <c r="D43" s="34">
        <f t="shared" ref="D43:G43" si="0">SUM(D34:D42)</f>
        <v>1428</v>
      </c>
      <c r="E43" s="34">
        <f t="shared" si="0"/>
        <v>4570.5</v>
      </c>
      <c r="F43" s="34">
        <f t="shared" si="0"/>
        <v>4284</v>
      </c>
      <c r="G43" s="35">
        <f t="shared" si="0"/>
        <v>2821.5</v>
      </c>
      <c r="H43" s="34"/>
      <c r="I43" s="34"/>
      <c r="J43" s="34"/>
      <c r="K43" s="34"/>
      <c r="L43" s="34"/>
      <c r="M43" s="34"/>
      <c r="N43" s="34"/>
      <c r="O43" s="34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33" t="s">
        <v>29</v>
      </c>
      <c r="D47" s="34" t="s">
        <v>30</v>
      </c>
      <c r="E47" s="34" t="s">
        <v>0</v>
      </c>
      <c r="F47" s="34" t="s">
        <v>1</v>
      </c>
      <c r="G47" s="34" t="s">
        <v>2</v>
      </c>
      <c r="H47" s="34" t="s">
        <v>3</v>
      </c>
      <c r="I47" s="34" t="s">
        <v>4</v>
      </c>
      <c r="J47" s="34" t="s">
        <v>5</v>
      </c>
      <c r="K47" s="34" t="s">
        <v>6</v>
      </c>
      <c r="L47" s="34" t="s">
        <v>7</v>
      </c>
      <c r="M47" s="34" t="s">
        <v>8</v>
      </c>
      <c r="N47" s="34" t="s">
        <v>9</v>
      </c>
      <c r="O47" s="34" t="s">
        <v>16</v>
      </c>
    </row>
    <row r="48" spans="1:15" ht="18" customHeight="1">
      <c r="A48" s="59" t="s">
        <v>56</v>
      </c>
      <c r="B48" s="32" t="s">
        <v>57</v>
      </c>
      <c r="C48" s="34">
        <v>1400</v>
      </c>
      <c r="D48" s="34">
        <f>16*10*5</f>
        <v>800</v>
      </c>
      <c r="E48" s="34">
        <f>27*10*7</f>
        <v>1890</v>
      </c>
      <c r="F48" s="34">
        <f>24*10*7</f>
        <v>1680</v>
      </c>
      <c r="G48" s="34">
        <f>25*10*6</f>
        <v>1500</v>
      </c>
      <c r="H48" s="34"/>
      <c r="I48" s="34"/>
      <c r="J48" s="34"/>
      <c r="K48" s="34"/>
      <c r="L48" s="34"/>
      <c r="M48" s="34"/>
      <c r="N48" s="34"/>
      <c r="O48" s="34"/>
    </row>
    <row r="49" spans="1:15" ht="18" customHeight="1">
      <c r="A49" s="59"/>
      <c r="B49" s="32" t="s">
        <v>58</v>
      </c>
      <c r="C49" s="34">
        <v>756</v>
      </c>
      <c r="D49" s="34">
        <v>583</v>
      </c>
      <c r="E49" s="34">
        <v>1835.5</v>
      </c>
      <c r="F49" s="34">
        <v>1617</v>
      </c>
      <c r="G49" s="34">
        <v>1704</v>
      </c>
      <c r="H49" s="34"/>
      <c r="I49" s="34"/>
      <c r="J49" s="34"/>
      <c r="K49" s="34"/>
      <c r="L49" s="34"/>
      <c r="M49" s="34"/>
      <c r="N49" s="34"/>
      <c r="O49" s="34"/>
    </row>
    <row r="50" spans="1:15" ht="18" customHeight="1">
      <c r="A50" s="59"/>
      <c r="B50" s="40" t="s">
        <v>59</v>
      </c>
      <c r="C50" s="41">
        <f>C49/C48</f>
        <v>0.54</v>
      </c>
      <c r="D50" s="41">
        <f t="shared" ref="D50:N50" si="1">D49/D48</f>
        <v>0.72875000000000001</v>
      </c>
      <c r="E50" s="41">
        <f t="shared" si="1"/>
        <v>0.97116402116402112</v>
      </c>
      <c r="F50" s="41">
        <f t="shared" si="1"/>
        <v>0.96250000000000002</v>
      </c>
      <c r="G50" s="41">
        <f t="shared" si="1"/>
        <v>1.1359999999999999</v>
      </c>
      <c r="H50" s="41" t="e">
        <f t="shared" si="1"/>
        <v>#DIV/0!</v>
      </c>
      <c r="I50" s="41" t="e">
        <f t="shared" si="1"/>
        <v>#DIV/0!</v>
      </c>
      <c r="J50" s="41" t="e">
        <f t="shared" si="1"/>
        <v>#DIV/0!</v>
      </c>
      <c r="K50" s="41" t="e">
        <f t="shared" si="1"/>
        <v>#DIV/0!</v>
      </c>
      <c r="L50" s="41" t="e">
        <f t="shared" si="1"/>
        <v>#DIV/0!</v>
      </c>
      <c r="M50" s="41" t="e">
        <f t="shared" si="1"/>
        <v>#DIV/0!</v>
      </c>
      <c r="N50" s="41" t="e">
        <f t="shared" si="1"/>
        <v>#DIV/0!</v>
      </c>
      <c r="O50" s="42"/>
    </row>
    <row r="51" spans="1:15" ht="18" customHeight="1">
      <c r="A51" s="59" t="s">
        <v>60</v>
      </c>
      <c r="B51" s="32" t="s">
        <v>57</v>
      </c>
      <c r="C51" s="34">
        <v>5050</v>
      </c>
      <c r="D51" s="34">
        <f>16*20*9</f>
        <v>2880</v>
      </c>
      <c r="E51" s="34">
        <f>27*20*9</f>
        <v>4860</v>
      </c>
      <c r="F51" s="34">
        <f>24*20*9</f>
        <v>4320</v>
      </c>
      <c r="G51" s="34">
        <f>25*20*9</f>
        <v>4500</v>
      </c>
      <c r="H51" s="34"/>
      <c r="I51" s="34"/>
      <c r="J51" s="34"/>
      <c r="K51" s="34"/>
      <c r="L51" s="34"/>
      <c r="M51" s="34"/>
      <c r="N51" s="34"/>
      <c r="O51" s="34"/>
    </row>
    <row r="52" spans="1:15" ht="18" customHeight="1">
      <c r="A52" s="59"/>
      <c r="B52" s="32" t="s">
        <v>58</v>
      </c>
      <c r="C52" s="34">
        <v>4663</v>
      </c>
      <c r="D52" s="34">
        <v>2301</v>
      </c>
      <c r="E52" s="34">
        <v>4453.5</v>
      </c>
      <c r="F52" s="34">
        <v>4399</v>
      </c>
      <c r="G52" s="34">
        <v>3892</v>
      </c>
      <c r="H52" s="34"/>
      <c r="I52" s="34"/>
      <c r="J52" s="34"/>
      <c r="K52" s="34"/>
      <c r="L52" s="34"/>
      <c r="M52" s="34"/>
      <c r="N52" s="34"/>
      <c r="O52" s="34"/>
    </row>
    <row r="53" spans="1:15" ht="18" customHeight="1">
      <c r="A53" s="59"/>
      <c r="B53" s="40" t="s">
        <v>59</v>
      </c>
      <c r="C53" s="41">
        <f>C52/C51</f>
        <v>0.92336633663366341</v>
      </c>
      <c r="D53" s="41">
        <f t="shared" ref="D53:N53" si="2">D52/D51</f>
        <v>0.79895833333333333</v>
      </c>
      <c r="E53" s="41">
        <f t="shared" si="2"/>
        <v>0.91635802469135808</v>
      </c>
      <c r="F53" s="41">
        <f t="shared" si="2"/>
        <v>1.0182870370370369</v>
      </c>
      <c r="G53" s="41">
        <f t="shared" si="2"/>
        <v>0.86488888888888893</v>
      </c>
      <c r="H53" s="41" t="e">
        <f t="shared" si="2"/>
        <v>#DIV/0!</v>
      </c>
      <c r="I53" s="41" t="e">
        <f t="shared" si="2"/>
        <v>#DIV/0!</v>
      </c>
      <c r="J53" s="41" t="e">
        <f t="shared" si="2"/>
        <v>#DIV/0!</v>
      </c>
      <c r="K53" s="41" t="e">
        <f t="shared" si="2"/>
        <v>#DIV/0!</v>
      </c>
      <c r="L53" s="41" t="e">
        <f t="shared" si="2"/>
        <v>#DIV/0!</v>
      </c>
      <c r="M53" s="41" t="e">
        <f t="shared" si="2"/>
        <v>#DIV/0!</v>
      </c>
      <c r="N53" s="41" t="e">
        <f t="shared" si="2"/>
        <v>#DIV/0!</v>
      </c>
      <c r="O53" s="42"/>
    </row>
    <row r="54" spans="1:15" ht="18" customHeight="1">
      <c r="A54" s="59" t="s">
        <v>39</v>
      </c>
      <c r="B54" s="32" t="s">
        <v>57</v>
      </c>
      <c r="C54" s="34">
        <v>5050</v>
      </c>
      <c r="D54" s="34">
        <f>16*20*8</f>
        <v>2560</v>
      </c>
      <c r="E54" s="34">
        <f>27*20*8</f>
        <v>4320</v>
      </c>
      <c r="F54" s="34">
        <f>24*20*8</f>
        <v>3840</v>
      </c>
      <c r="G54" s="34">
        <f>25*20*8</f>
        <v>4000</v>
      </c>
      <c r="H54" s="34"/>
      <c r="I54" s="34"/>
      <c r="J54" s="34"/>
      <c r="K54" s="34"/>
      <c r="L54" s="34"/>
      <c r="M54" s="34"/>
      <c r="N54" s="34"/>
      <c r="O54" s="34"/>
    </row>
    <row r="55" spans="1:15" ht="18" customHeight="1">
      <c r="A55" s="59"/>
      <c r="B55" s="32" t="s">
        <v>58</v>
      </c>
      <c r="C55" s="34">
        <v>2050.5</v>
      </c>
      <c r="D55" s="34">
        <v>1980.5</v>
      </c>
      <c r="E55" s="34">
        <v>3625.5</v>
      </c>
      <c r="F55" s="34">
        <v>3448</v>
      </c>
      <c r="G55" s="34">
        <v>1978</v>
      </c>
      <c r="H55" s="34"/>
      <c r="I55" s="34"/>
      <c r="J55" s="34"/>
      <c r="K55" s="34"/>
      <c r="L55" s="34"/>
      <c r="M55" s="34"/>
      <c r="N55" s="34"/>
      <c r="O55" s="34"/>
    </row>
    <row r="56" spans="1:15" ht="18" customHeight="1">
      <c r="A56" s="59"/>
      <c r="B56" s="40" t="s">
        <v>59</v>
      </c>
      <c r="C56" s="41">
        <f>C55/C54</f>
        <v>0.40603960396039607</v>
      </c>
      <c r="D56" s="41">
        <f t="shared" ref="D56:N56" si="3">D55/D54</f>
        <v>0.77363281250000004</v>
      </c>
      <c r="E56" s="41">
        <f t="shared" si="3"/>
        <v>0.83923611111111107</v>
      </c>
      <c r="F56" s="41">
        <f t="shared" si="3"/>
        <v>0.8979166666666667</v>
      </c>
      <c r="G56" s="41">
        <f t="shared" si="3"/>
        <v>0.4945</v>
      </c>
      <c r="H56" s="41" t="e">
        <f t="shared" si="3"/>
        <v>#DIV/0!</v>
      </c>
      <c r="I56" s="41" t="e">
        <f t="shared" si="3"/>
        <v>#DIV/0!</v>
      </c>
      <c r="J56" s="41" t="e">
        <f t="shared" si="3"/>
        <v>#DIV/0!</v>
      </c>
      <c r="K56" s="41" t="e">
        <f t="shared" si="3"/>
        <v>#DIV/0!</v>
      </c>
      <c r="L56" s="41" t="e">
        <f t="shared" si="3"/>
        <v>#DIV/0!</v>
      </c>
      <c r="M56" s="41" t="e">
        <f t="shared" si="3"/>
        <v>#DIV/0!</v>
      </c>
      <c r="N56" s="41" t="e">
        <f t="shared" si="3"/>
        <v>#DIV/0!</v>
      </c>
      <c r="O56" s="42"/>
    </row>
    <row r="57" spans="1:15" ht="18" customHeight="1">
      <c r="A57" s="59" t="s">
        <v>40</v>
      </c>
      <c r="B57" s="32" t="s">
        <v>57</v>
      </c>
      <c r="C57" s="34"/>
      <c r="D57" s="34"/>
      <c r="E57" s="34"/>
      <c r="F57" s="34">
        <f>24*20*2</f>
        <v>960</v>
      </c>
      <c r="G57" s="34">
        <f>25*20*2</f>
        <v>1000</v>
      </c>
      <c r="H57" s="34"/>
      <c r="I57" s="34"/>
      <c r="J57" s="34"/>
      <c r="K57" s="34"/>
      <c r="L57" s="34"/>
      <c r="M57" s="34"/>
      <c r="N57" s="34"/>
      <c r="O57" s="34"/>
    </row>
    <row r="58" spans="1:15" ht="18" customHeight="1">
      <c r="A58" s="59"/>
      <c r="B58" s="32" t="s">
        <v>58</v>
      </c>
      <c r="C58" s="34"/>
      <c r="D58" s="34"/>
      <c r="E58" s="23" t="s">
        <v>66</v>
      </c>
      <c r="F58" s="34">
        <v>911.5</v>
      </c>
      <c r="G58" s="34">
        <v>637.5</v>
      </c>
      <c r="H58" s="34"/>
      <c r="I58" s="34"/>
      <c r="J58" s="34"/>
      <c r="K58" s="34"/>
      <c r="L58" s="34"/>
      <c r="M58" s="34"/>
      <c r="N58" s="34"/>
      <c r="O58" s="34"/>
    </row>
    <row r="59" spans="1:15" ht="18" customHeight="1">
      <c r="A59" s="59"/>
      <c r="B59" s="40" t="s">
        <v>59</v>
      </c>
      <c r="C59" s="41" t="e">
        <f>C58/C57</f>
        <v>#DIV/0!</v>
      </c>
      <c r="D59" s="41" t="e">
        <f t="shared" ref="D59:N59" si="4">D58/D57</f>
        <v>#DIV/0!</v>
      </c>
      <c r="E59" s="41" t="e">
        <f t="shared" si="4"/>
        <v>#VALUE!</v>
      </c>
      <c r="F59" s="41">
        <f t="shared" si="4"/>
        <v>0.94947916666666665</v>
      </c>
      <c r="G59" s="41">
        <f t="shared" si="4"/>
        <v>0.63749999999999996</v>
      </c>
      <c r="H59" s="41" t="e">
        <f t="shared" si="4"/>
        <v>#DIV/0!</v>
      </c>
      <c r="I59" s="41" t="e">
        <f t="shared" si="4"/>
        <v>#DIV/0!</v>
      </c>
      <c r="J59" s="41" t="e">
        <f t="shared" si="4"/>
        <v>#DIV/0!</v>
      </c>
      <c r="K59" s="41" t="e">
        <f t="shared" si="4"/>
        <v>#DIV/0!</v>
      </c>
      <c r="L59" s="41" t="e">
        <f t="shared" si="4"/>
        <v>#DIV/0!</v>
      </c>
      <c r="M59" s="41" t="e">
        <f t="shared" si="4"/>
        <v>#DIV/0!</v>
      </c>
      <c r="N59" s="41" t="e">
        <f t="shared" si="4"/>
        <v>#DIV/0!</v>
      </c>
      <c r="O59" s="42"/>
    </row>
    <row r="60" spans="1:15" ht="18" customHeight="1">
      <c r="A60" s="17" t="s">
        <v>10</v>
      </c>
    </row>
    <row r="61" spans="1:15" ht="18" customHeight="1">
      <c r="A61" s="48" t="s">
        <v>69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4"/>
  <sheetViews>
    <sheetView topLeftCell="A31" workbookViewId="0">
      <selection activeCell="I56" sqref="I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39"/>
      <c r="N1" s="39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39"/>
      <c r="N2" s="39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38" t="s">
        <v>29</v>
      </c>
      <c r="D4" s="38" t="s">
        <v>30</v>
      </c>
      <c r="E4" s="38" t="s">
        <v>0</v>
      </c>
      <c r="F4" s="38" t="s">
        <v>1</v>
      </c>
      <c r="G4" s="38" t="s">
        <v>2</v>
      </c>
      <c r="H4" s="38" t="s">
        <v>3</v>
      </c>
      <c r="I4" s="38" t="s">
        <v>4</v>
      </c>
      <c r="J4" s="38" t="s">
        <v>5</v>
      </c>
      <c r="K4" s="38" t="s">
        <v>6</v>
      </c>
      <c r="L4" s="38" t="s">
        <v>7</v>
      </c>
      <c r="M4" s="38" t="s">
        <v>8</v>
      </c>
      <c r="N4" s="38" t="s">
        <v>9</v>
      </c>
      <c r="O4" s="38" t="s">
        <v>16</v>
      </c>
    </row>
    <row r="5" spans="1:15" ht="18" customHeight="1">
      <c r="A5" s="57" t="s">
        <v>17</v>
      </c>
      <c r="B5" s="60"/>
      <c r="C5" s="38">
        <v>16</v>
      </c>
      <c r="D5" s="38">
        <v>8</v>
      </c>
      <c r="E5" s="38">
        <v>24</v>
      </c>
      <c r="F5" s="38">
        <v>9</v>
      </c>
      <c r="G5" s="38">
        <v>6</v>
      </c>
      <c r="H5" s="38">
        <v>6</v>
      </c>
      <c r="I5" s="38"/>
      <c r="J5" s="38"/>
      <c r="K5" s="38"/>
      <c r="L5" s="38"/>
      <c r="M5" s="38"/>
      <c r="N5" s="38"/>
      <c r="O5" s="38"/>
    </row>
    <row r="6" spans="1:15" ht="18" customHeight="1">
      <c r="A6" s="57" t="s">
        <v>18</v>
      </c>
      <c r="B6" s="60"/>
      <c r="C6" s="38">
        <v>16</v>
      </c>
      <c r="D6" s="38">
        <v>8</v>
      </c>
      <c r="E6" s="38">
        <v>24</v>
      </c>
      <c r="F6" s="38">
        <v>15</v>
      </c>
      <c r="G6" s="38">
        <v>5</v>
      </c>
      <c r="H6" s="38">
        <v>6</v>
      </c>
      <c r="I6" s="38"/>
      <c r="J6" s="38"/>
      <c r="K6" s="38"/>
      <c r="L6" s="38"/>
      <c r="M6" s="38"/>
      <c r="N6" s="38"/>
      <c r="O6" s="38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>
        <v>0.33</v>
      </c>
      <c r="I7" s="18"/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38"/>
      <c r="D8" s="38">
        <f>17+15+19+16</f>
        <v>67</v>
      </c>
      <c r="E8" s="38">
        <v>128</v>
      </c>
      <c r="F8" s="38">
        <v>124</v>
      </c>
      <c r="G8" s="38">
        <v>115</v>
      </c>
      <c r="H8" s="38">
        <v>66</v>
      </c>
      <c r="I8" s="38"/>
      <c r="J8" s="38"/>
      <c r="K8" s="38"/>
      <c r="L8" s="38"/>
      <c r="M8" s="38"/>
      <c r="N8" s="38"/>
      <c r="O8" s="38"/>
    </row>
    <row r="9" spans="1:15" ht="18" customHeight="1">
      <c r="A9" s="57" t="s">
        <v>21</v>
      </c>
      <c r="B9" s="60"/>
      <c r="C9" s="38"/>
      <c r="D9" s="38"/>
      <c r="E9" s="38">
        <v>128</v>
      </c>
      <c r="F9" s="38">
        <v>124</v>
      </c>
      <c r="G9" s="38">
        <v>115</v>
      </c>
      <c r="H9" s="38">
        <v>66</v>
      </c>
      <c r="I9" s="38"/>
      <c r="J9" s="38"/>
      <c r="K9" s="38"/>
      <c r="L9" s="38"/>
      <c r="M9" s="38"/>
      <c r="N9" s="38"/>
      <c r="O9" s="38"/>
    </row>
    <row r="10" spans="1:15" ht="18" customHeight="1">
      <c r="A10" s="57" t="s">
        <v>22</v>
      </c>
      <c r="B10" s="60"/>
      <c r="C10" s="18"/>
      <c r="D10" s="18">
        <v>1</v>
      </c>
      <c r="E10" s="18">
        <v>0.92</v>
      </c>
      <c r="F10" s="18">
        <v>0.92</v>
      </c>
      <c r="G10" s="18">
        <v>0.95</v>
      </c>
      <c r="H10" s="18">
        <v>0.93</v>
      </c>
      <c r="I10" s="18"/>
      <c r="J10" s="18"/>
      <c r="K10" s="18"/>
      <c r="L10" s="18"/>
      <c r="M10" s="18"/>
      <c r="N10" s="18"/>
      <c r="O10" s="18"/>
    </row>
    <row r="11" spans="1:15" ht="18" customHeight="1">
      <c r="A11" s="57" t="s">
        <v>23</v>
      </c>
      <c r="B11" s="58"/>
      <c r="C11" s="18"/>
      <c r="D11" s="18">
        <v>1</v>
      </c>
      <c r="E11" s="18">
        <v>0.93</v>
      </c>
      <c r="F11" s="18">
        <v>0.93</v>
      </c>
      <c r="G11" s="18">
        <v>0.96</v>
      </c>
      <c r="H11" s="18">
        <v>0.9</v>
      </c>
      <c r="I11" s="18"/>
      <c r="J11" s="18"/>
      <c r="K11" s="18"/>
      <c r="L11" s="18"/>
      <c r="M11" s="18"/>
      <c r="N11" s="18"/>
      <c r="O11" s="18"/>
    </row>
    <row r="12" spans="1:15" ht="18" customHeight="1">
      <c r="A12" s="57" t="s">
        <v>24</v>
      </c>
      <c r="B12" s="6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ht="18" customHeight="1">
      <c r="A13" s="57" t="s">
        <v>25</v>
      </c>
      <c r="B13" s="60"/>
      <c r="C13" s="38">
        <v>24</v>
      </c>
      <c r="D13" s="38">
        <v>7</v>
      </c>
      <c r="E13" s="38">
        <v>7</v>
      </c>
      <c r="F13" s="38">
        <v>5</v>
      </c>
      <c r="G13" s="38">
        <v>8</v>
      </c>
      <c r="H13" s="38">
        <v>1</v>
      </c>
      <c r="I13" s="38"/>
      <c r="J13" s="38"/>
      <c r="K13" s="38"/>
      <c r="L13" s="38"/>
      <c r="M13" s="38"/>
      <c r="N13" s="38"/>
      <c r="O13" s="38"/>
    </row>
    <row r="14" spans="1:15" ht="18" customHeight="1">
      <c r="A14" s="57" t="s">
        <v>26</v>
      </c>
      <c r="B14" s="60"/>
      <c r="C14" s="38"/>
      <c r="D14" s="38"/>
      <c r="E14" s="38">
        <v>1</v>
      </c>
      <c r="F14" s="38">
        <v>1</v>
      </c>
      <c r="G14" s="38">
        <v>6</v>
      </c>
      <c r="H14" s="38">
        <v>6</v>
      </c>
      <c r="I14" s="38"/>
      <c r="J14" s="38"/>
      <c r="K14" s="38"/>
      <c r="L14" s="38"/>
      <c r="M14" s="38"/>
      <c r="N14" s="38"/>
      <c r="O14" s="38"/>
    </row>
    <row r="15" spans="1:15" ht="18" customHeight="1">
      <c r="A15" s="57" t="s">
        <v>27</v>
      </c>
      <c r="B15" s="60"/>
      <c r="C15" s="12"/>
      <c r="D15" s="12"/>
      <c r="E15" s="12">
        <v>174</v>
      </c>
      <c r="F15" s="12">
        <v>219.36</v>
      </c>
      <c r="G15" s="12">
        <v>7210.6</v>
      </c>
      <c r="H15" s="12">
        <v>1434.85</v>
      </c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38" t="s">
        <v>29</v>
      </c>
      <c r="D17" s="38" t="s">
        <v>30</v>
      </c>
      <c r="E17" s="38" t="s">
        <v>0</v>
      </c>
      <c r="F17" s="38" t="s">
        <v>1</v>
      </c>
      <c r="G17" s="38" t="s">
        <v>2</v>
      </c>
      <c r="H17" s="38" t="s">
        <v>3</v>
      </c>
      <c r="I17" s="38" t="s">
        <v>4</v>
      </c>
      <c r="J17" s="38" t="s">
        <v>5</v>
      </c>
      <c r="K17" s="38" t="s">
        <v>6</v>
      </c>
      <c r="L17" s="38" t="s">
        <v>7</v>
      </c>
      <c r="M17" s="38" t="s">
        <v>8</v>
      </c>
      <c r="N17" s="38" t="s">
        <v>9</v>
      </c>
      <c r="O17" s="38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12"/>
      <c r="F18" s="12"/>
      <c r="G18" s="12"/>
      <c r="H18" s="12">
        <v>26025</v>
      </c>
      <c r="I18" s="38"/>
      <c r="J18" s="38"/>
      <c r="K18" s="38"/>
      <c r="L18" s="38"/>
      <c r="M18" s="38"/>
      <c r="N18" s="38"/>
      <c r="O18" s="38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12">
        <v>2000</v>
      </c>
      <c r="F19" s="12"/>
      <c r="G19" s="12">
        <v>9250</v>
      </c>
      <c r="H19" s="12">
        <v>2950</v>
      </c>
      <c r="I19" s="38"/>
      <c r="J19" s="38"/>
      <c r="K19" s="38"/>
      <c r="L19" s="38"/>
      <c r="M19" s="38"/>
      <c r="N19" s="38"/>
      <c r="O19" s="38"/>
    </row>
    <row r="20" spans="1:15" ht="18" customHeight="1">
      <c r="A20" s="61" t="s">
        <v>34</v>
      </c>
      <c r="B20" s="62"/>
      <c r="C20" s="11"/>
      <c r="D20" s="11">
        <v>0</v>
      </c>
      <c r="E20" s="12">
        <v>12700</v>
      </c>
      <c r="F20" s="12">
        <v>221</v>
      </c>
      <c r="G20" s="12">
        <v>4034</v>
      </c>
      <c r="H20" s="12">
        <v>4400</v>
      </c>
      <c r="I20" s="38"/>
      <c r="J20" s="38"/>
      <c r="K20" s="38"/>
      <c r="L20" s="38"/>
      <c r="M20" s="10"/>
      <c r="N20" s="38"/>
      <c r="O20" s="38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12">
        <v>35512</v>
      </c>
      <c r="I21" s="38"/>
      <c r="J21" s="38"/>
      <c r="K21" s="38"/>
      <c r="L21" s="38"/>
      <c r="M21" s="10"/>
      <c r="N21" s="38"/>
      <c r="O21" s="38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12">
        <v>15668</v>
      </c>
      <c r="I22" s="38"/>
      <c r="J22" s="38"/>
      <c r="K22" s="38"/>
      <c r="L22" s="38"/>
      <c r="M22" s="38"/>
      <c r="N22" s="38"/>
      <c r="O22" s="38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12"/>
      <c r="F23" s="12">
        <v>5700</v>
      </c>
      <c r="G23" s="12"/>
      <c r="H23" s="12">
        <v>5949</v>
      </c>
      <c r="I23" s="38"/>
      <c r="J23" s="38"/>
      <c r="K23" s="38"/>
      <c r="L23" s="38"/>
      <c r="M23" s="38"/>
      <c r="N23" s="38"/>
      <c r="O23" s="38"/>
    </row>
    <row r="24" spans="1:15" ht="18" customHeight="1">
      <c r="A24" s="61" t="s">
        <v>38</v>
      </c>
      <c r="B24" s="62"/>
      <c r="C24" s="11"/>
      <c r="D24" s="11"/>
      <c r="E24" s="12">
        <v>19340</v>
      </c>
      <c r="F24" s="12"/>
      <c r="G24" s="12">
        <v>8204</v>
      </c>
      <c r="H24" s="12"/>
      <c r="I24" s="38"/>
      <c r="J24" s="38"/>
      <c r="K24" s="38"/>
      <c r="L24" s="38"/>
      <c r="M24" s="10"/>
      <c r="N24" s="38"/>
      <c r="O24" s="38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12">
        <v>12565</v>
      </c>
      <c r="I25" s="38"/>
      <c r="J25" s="38"/>
      <c r="K25" s="38"/>
      <c r="L25" s="38"/>
      <c r="M25" s="38"/>
      <c r="N25" s="38"/>
      <c r="O25" s="38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12">
        <v>67530</v>
      </c>
      <c r="I26" s="38"/>
      <c r="J26" s="38"/>
      <c r="K26" s="38"/>
      <c r="L26" s="38"/>
      <c r="M26" s="38"/>
      <c r="N26" s="38"/>
      <c r="O26" s="38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12">
        <v>8440</v>
      </c>
      <c r="I27" s="38"/>
      <c r="J27" s="38"/>
      <c r="K27" s="38"/>
      <c r="L27" s="38"/>
      <c r="M27" s="38"/>
      <c r="N27" s="38"/>
      <c r="O27" s="38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12">
        <v>3850</v>
      </c>
      <c r="I28" s="38"/>
      <c r="J28" s="38"/>
      <c r="K28" s="38"/>
      <c r="L28" s="38"/>
      <c r="M28" s="38"/>
      <c r="N28" s="38"/>
      <c r="O28" s="38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12">
        <v>7920</v>
      </c>
      <c r="I29" s="38"/>
      <c r="J29" s="38"/>
      <c r="K29" s="38"/>
      <c r="L29" s="38"/>
      <c r="M29" s="38"/>
      <c r="N29" s="38"/>
      <c r="O29" s="38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12">
        <v>19244</v>
      </c>
      <c r="I30" s="38"/>
      <c r="J30" s="38"/>
      <c r="K30" s="38"/>
      <c r="L30" s="38"/>
      <c r="M30" s="38"/>
      <c r="N30" s="38"/>
      <c r="O30" s="38"/>
    </row>
    <row r="31" spans="1:15" ht="18" customHeight="1">
      <c r="A31" s="57" t="s">
        <v>45</v>
      </c>
      <c r="B31" s="60"/>
      <c r="C31" s="12">
        <f t="shared" ref="C31:H31" si="0">SUM(C18:C30)</f>
        <v>182247</v>
      </c>
      <c r="D31" s="12">
        <f t="shared" si="0"/>
        <v>121482</v>
      </c>
      <c r="E31" s="12">
        <f t="shared" si="0"/>
        <v>290184</v>
      </c>
      <c r="F31" s="12">
        <f t="shared" si="0"/>
        <v>209382</v>
      </c>
      <c r="G31" s="12">
        <f t="shared" si="0"/>
        <v>149731</v>
      </c>
      <c r="H31" s="12">
        <f t="shared" si="0"/>
        <v>210053</v>
      </c>
      <c r="I31" s="38"/>
      <c r="J31" s="38"/>
      <c r="K31" s="38"/>
      <c r="L31" s="38"/>
      <c r="M31" s="38"/>
      <c r="N31" s="38"/>
      <c r="O31" s="38"/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38" t="s">
        <v>29</v>
      </c>
      <c r="D33" s="38" t="s">
        <v>30</v>
      </c>
      <c r="E33" s="38" t="s">
        <v>0</v>
      </c>
      <c r="F33" s="38" t="s">
        <v>1</v>
      </c>
      <c r="G33" s="38" t="s">
        <v>2</v>
      </c>
      <c r="H33" s="38" t="s">
        <v>3</v>
      </c>
      <c r="I33" s="38" t="s">
        <v>4</v>
      </c>
      <c r="J33" s="38" t="s">
        <v>5</v>
      </c>
      <c r="K33" s="38" t="s">
        <v>6</v>
      </c>
      <c r="L33" s="38" t="s">
        <v>7</v>
      </c>
      <c r="M33" s="38" t="s">
        <v>8</v>
      </c>
      <c r="N33" s="38" t="s">
        <v>9</v>
      </c>
      <c r="O33" s="38" t="s">
        <v>31</v>
      </c>
    </row>
    <row r="34" spans="1:15" ht="18" customHeight="1">
      <c r="A34" s="57" t="s">
        <v>46</v>
      </c>
      <c r="B34" s="60"/>
      <c r="C34" s="38">
        <v>167.5</v>
      </c>
      <c r="D34" s="38">
        <v>116</v>
      </c>
      <c r="E34" s="38">
        <v>405.5</v>
      </c>
      <c r="F34" s="38">
        <v>283</v>
      </c>
      <c r="G34" s="38">
        <v>88</v>
      </c>
      <c r="H34" s="38">
        <v>338</v>
      </c>
      <c r="I34" s="38">
        <v>165</v>
      </c>
      <c r="J34" s="38"/>
      <c r="K34" s="38"/>
      <c r="L34" s="38"/>
      <c r="M34" s="38"/>
      <c r="N34" s="38"/>
      <c r="O34" s="38"/>
    </row>
    <row r="35" spans="1:15" ht="18" customHeight="1">
      <c r="A35" s="57" t="s">
        <v>47</v>
      </c>
      <c r="B35" s="60"/>
      <c r="C35" s="38">
        <v>440</v>
      </c>
      <c r="D35" s="38">
        <v>343</v>
      </c>
      <c r="E35" s="38">
        <v>642</v>
      </c>
      <c r="F35" s="38">
        <v>916</v>
      </c>
      <c r="G35" s="38">
        <v>824.5</v>
      </c>
      <c r="H35" s="38">
        <v>884</v>
      </c>
      <c r="I35" s="38">
        <v>903</v>
      </c>
      <c r="J35" s="38"/>
      <c r="K35" s="38"/>
      <c r="L35" s="38"/>
      <c r="M35" s="38"/>
      <c r="N35" s="38"/>
      <c r="O35" s="38"/>
    </row>
    <row r="36" spans="1:15" ht="18" customHeight="1">
      <c r="A36" s="57" t="s">
        <v>48</v>
      </c>
      <c r="B36" s="60"/>
      <c r="C36" s="38">
        <v>363.5</v>
      </c>
      <c r="D36" s="38">
        <v>282</v>
      </c>
      <c r="E36" s="38">
        <v>425</v>
      </c>
      <c r="F36" s="38">
        <v>485.5</v>
      </c>
      <c r="G36" s="38">
        <v>307.5</v>
      </c>
      <c r="H36" s="38">
        <v>465</v>
      </c>
      <c r="I36" s="38">
        <v>341.5</v>
      </c>
      <c r="J36" s="38"/>
      <c r="K36" s="38"/>
      <c r="L36" s="38"/>
      <c r="M36" s="38"/>
      <c r="N36" s="38"/>
      <c r="O36" s="38"/>
    </row>
    <row r="37" spans="1:15" ht="18" customHeight="1">
      <c r="A37" s="57" t="s">
        <v>49</v>
      </c>
      <c r="B37" s="60"/>
      <c r="C37" s="38">
        <v>77.5</v>
      </c>
      <c r="D37" s="38">
        <v>57</v>
      </c>
      <c r="E37" s="38">
        <v>185.5</v>
      </c>
      <c r="F37" s="38">
        <v>116</v>
      </c>
      <c r="G37" s="38">
        <v>5.5</v>
      </c>
      <c r="H37" s="38">
        <v>63</v>
      </c>
      <c r="I37" s="38">
        <v>44</v>
      </c>
      <c r="J37" s="38"/>
      <c r="K37" s="38"/>
      <c r="L37" s="38"/>
      <c r="M37" s="38"/>
      <c r="N37" s="38"/>
      <c r="O37" s="38"/>
    </row>
    <row r="38" spans="1:15" ht="18" customHeight="1">
      <c r="A38" s="57" t="s">
        <v>50</v>
      </c>
      <c r="B38" s="60"/>
      <c r="C38" s="38">
        <v>389</v>
      </c>
      <c r="D38" s="38">
        <v>175</v>
      </c>
      <c r="E38" s="38">
        <v>733</v>
      </c>
      <c r="F38" s="38">
        <v>684</v>
      </c>
      <c r="G38" s="38">
        <v>385</v>
      </c>
      <c r="H38" s="38">
        <v>359</v>
      </c>
      <c r="I38" s="38">
        <v>503</v>
      </c>
      <c r="J38" s="38"/>
      <c r="K38" s="38"/>
      <c r="L38" s="38"/>
      <c r="M38" s="38"/>
      <c r="N38" s="38"/>
      <c r="O38" s="38"/>
    </row>
    <row r="39" spans="1:15" ht="18" customHeight="1">
      <c r="A39" s="57" t="s">
        <v>51</v>
      </c>
      <c r="B39" s="60"/>
      <c r="C39" s="38">
        <v>291.5</v>
      </c>
      <c r="D39" s="38">
        <v>152.5</v>
      </c>
      <c r="E39" s="38">
        <v>421</v>
      </c>
      <c r="F39" s="38">
        <v>321.5</v>
      </c>
      <c r="G39" s="38">
        <v>151</v>
      </c>
      <c r="H39" s="38">
        <v>334</v>
      </c>
      <c r="I39" s="38">
        <v>165</v>
      </c>
      <c r="J39" s="38"/>
      <c r="K39" s="38"/>
      <c r="L39" s="38"/>
      <c r="M39" s="38"/>
      <c r="N39" s="38"/>
      <c r="O39" s="38"/>
    </row>
    <row r="40" spans="1:15" ht="18" customHeight="1">
      <c r="A40" s="57" t="s">
        <v>52</v>
      </c>
      <c r="B40" s="60"/>
      <c r="C40" s="38">
        <v>304.5</v>
      </c>
      <c r="D40" s="38">
        <v>87.5</v>
      </c>
      <c r="E40" s="38">
        <v>508</v>
      </c>
      <c r="F40" s="38">
        <v>492.5</v>
      </c>
      <c r="G40" s="38">
        <v>383.5</v>
      </c>
      <c r="H40" s="38">
        <v>323.5</v>
      </c>
      <c r="I40" s="38">
        <v>353.5</v>
      </c>
      <c r="J40" s="38"/>
      <c r="K40" s="38"/>
      <c r="L40" s="38"/>
      <c r="M40" s="38"/>
      <c r="N40" s="38"/>
      <c r="O40" s="38"/>
    </row>
    <row r="41" spans="1:15" ht="18" customHeight="1">
      <c r="A41" s="57" t="s">
        <v>53</v>
      </c>
      <c r="B41" s="60"/>
      <c r="C41" s="38">
        <v>369.5</v>
      </c>
      <c r="D41" s="38">
        <v>111.5</v>
      </c>
      <c r="E41" s="38">
        <v>672.5</v>
      </c>
      <c r="F41" s="38">
        <v>527.5</v>
      </c>
      <c r="G41" s="38">
        <v>383.5</v>
      </c>
      <c r="H41" s="38">
        <v>416.5</v>
      </c>
      <c r="I41" s="38">
        <v>440</v>
      </c>
      <c r="J41" s="38"/>
      <c r="K41" s="38"/>
      <c r="L41" s="38"/>
      <c r="M41" s="38"/>
      <c r="N41" s="38"/>
      <c r="O41" s="38"/>
    </row>
    <row r="42" spans="1:15" ht="18" customHeight="1">
      <c r="A42" s="57" t="s">
        <v>54</v>
      </c>
      <c r="B42" s="60"/>
      <c r="C42" s="38">
        <v>354.5</v>
      </c>
      <c r="D42" s="38">
        <v>103.5</v>
      </c>
      <c r="E42" s="38">
        <v>578</v>
      </c>
      <c r="F42" s="38">
        <v>458</v>
      </c>
      <c r="G42" s="38">
        <v>293</v>
      </c>
      <c r="H42" s="38">
        <v>244.5</v>
      </c>
      <c r="I42" s="38">
        <v>309.5</v>
      </c>
      <c r="J42" s="38"/>
      <c r="K42" s="38"/>
      <c r="L42" s="38"/>
      <c r="M42" s="38"/>
      <c r="N42" s="38"/>
      <c r="O42" s="38"/>
    </row>
    <row r="43" spans="1:15" ht="18" customHeight="1">
      <c r="A43" s="57" t="s">
        <v>55</v>
      </c>
      <c r="B43" s="60"/>
      <c r="C43" s="38">
        <f>SUM(C34:C42)</f>
        <v>2757.5</v>
      </c>
      <c r="D43" s="38">
        <f t="shared" ref="D43:H43" si="1">SUM(D34:D42)</f>
        <v>1428</v>
      </c>
      <c r="E43" s="38">
        <f t="shared" si="1"/>
        <v>4570.5</v>
      </c>
      <c r="F43" s="38">
        <f t="shared" si="1"/>
        <v>4284</v>
      </c>
      <c r="G43" s="38">
        <f t="shared" si="1"/>
        <v>2821.5</v>
      </c>
      <c r="H43" s="43">
        <f t="shared" si="1"/>
        <v>3427.5</v>
      </c>
      <c r="I43" s="38">
        <v>3224.5</v>
      </c>
      <c r="J43" s="38"/>
      <c r="K43" s="38"/>
      <c r="L43" s="38"/>
      <c r="M43" s="38"/>
      <c r="N43" s="38"/>
      <c r="O43" s="38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37" t="s">
        <v>29</v>
      </c>
      <c r="D47" s="38" t="s">
        <v>30</v>
      </c>
      <c r="E47" s="38" t="s">
        <v>0</v>
      </c>
      <c r="F47" s="38" t="s">
        <v>1</v>
      </c>
      <c r="G47" s="38" t="s">
        <v>2</v>
      </c>
      <c r="H47" s="38" t="s">
        <v>3</v>
      </c>
      <c r="I47" s="38" t="s">
        <v>4</v>
      </c>
      <c r="J47" s="38" t="s">
        <v>5</v>
      </c>
      <c r="K47" s="38" t="s">
        <v>6</v>
      </c>
      <c r="L47" s="38" t="s">
        <v>7</v>
      </c>
      <c r="M47" s="38" t="s">
        <v>8</v>
      </c>
      <c r="N47" s="38" t="s">
        <v>9</v>
      </c>
      <c r="O47" s="38" t="s">
        <v>16</v>
      </c>
    </row>
    <row r="48" spans="1:15" ht="18" customHeight="1">
      <c r="A48" s="59" t="s">
        <v>56</v>
      </c>
      <c r="B48" s="36" t="s">
        <v>57</v>
      </c>
      <c r="C48" s="38">
        <v>1400</v>
      </c>
      <c r="D48" s="38">
        <f>16*10*5</f>
        <v>800</v>
      </c>
      <c r="E48" s="38">
        <f>27*10*7</f>
        <v>1890</v>
      </c>
      <c r="F48" s="38">
        <f>24*10*7</f>
        <v>1680</v>
      </c>
      <c r="G48" s="38">
        <f>25*10*6</f>
        <v>1500</v>
      </c>
      <c r="H48" s="38">
        <f>26*10*6.5</f>
        <v>1690</v>
      </c>
      <c r="I48" s="38">
        <f>7.5*10*26</f>
        <v>1950</v>
      </c>
      <c r="J48" s="38"/>
      <c r="K48" s="38"/>
      <c r="L48" s="38"/>
      <c r="M48" s="38"/>
      <c r="N48" s="38"/>
      <c r="O48" s="38"/>
    </row>
    <row r="49" spans="1:15" ht="18" customHeight="1">
      <c r="A49" s="59"/>
      <c r="B49" s="36" t="s">
        <v>58</v>
      </c>
      <c r="C49" s="38">
        <v>756</v>
      </c>
      <c r="D49" s="38">
        <v>583</v>
      </c>
      <c r="E49" s="38">
        <v>1835.5</v>
      </c>
      <c r="F49" s="38">
        <v>1617</v>
      </c>
      <c r="G49" s="38">
        <v>1704</v>
      </c>
      <c r="H49" s="38">
        <v>1668.5</v>
      </c>
      <c r="I49" s="38">
        <v>1489</v>
      </c>
      <c r="J49" s="38"/>
      <c r="K49" s="38"/>
      <c r="L49" s="38"/>
      <c r="M49" s="38"/>
      <c r="N49" s="38"/>
      <c r="O49" s="38"/>
    </row>
    <row r="50" spans="1:15" ht="18" customHeight="1">
      <c r="A50" s="59"/>
      <c r="B50" s="40" t="s">
        <v>59</v>
      </c>
      <c r="C50" s="41">
        <f>C49/C48</f>
        <v>0.54</v>
      </c>
      <c r="D50" s="41">
        <f t="shared" ref="D50:N50" si="2">D49/D48</f>
        <v>0.72875000000000001</v>
      </c>
      <c r="E50" s="41">
        <f t="shared" si="2"/>
        <v>0.97116402116402112</v>
      </c>
      <c r="F50" s="41">
        <f t="shared" si="2"/>
        <v>0.96250000000000002</v>
      </c>
      <c r="G50" s="41">
        <f t="shared" si="2"/>
        <v>1.1359999999999999</v>
      </c>
      <c r="H50" s="41">
        <f t="shared" si="2"/>
        <v>0.98727810650887571</v>
      </c>
      <c r="I50" s="41">
        <f t="shared" si="2"/>
        <v>0.76358974358974363</v>
      </c>
      <c r="J50" s="41" t="e">
        <f t="shared" si="2"/>
        <v>#DIV/0!</v>
      </c>
      <c r="K50" s="41" t="e">
        <f t="shared" si="2"/>
        <v>#DIV/0!</v>
      </c>
      <c r="L50" s="41" t="e">
        <f t="shared" si="2"/>
        <v>#DIV/0!</v>
      </c>
      <c r="M50" s="41" t="e">
        <f t="shared" si="2"/>
        <v>#DIV/0!</v>
      </c>
      <c r="N50" s="41" t="e">
        <f t="shared" si="2"/>
        <v>#DIV/0!</v>
      </c>
      <c r="O50" s="42"/>
    </row>
    <row r="51" spans="1:15" ht="18" customHeight="1">
      <c r="A51" s="59" t="s">
        <v>60</v>
      </c>
      <c r="B51" s="36" t="s">
        <v>57</v>
      </c>
      <c r="C51" s="38">
        <v>5050</v>
      </c>
      <c r="D51" s="38">
        <f>16*20*9</f>
        <v>2880</v>
      </c>
      <c r="E51" s="38">
        <f>27*20*9</f>
        <v>4860</v>
      </c>
      <c r="F51" s="38">
        <f>24*20*9</f>
        <v>4320</v>
      </c>
      <c r="G51" s="38">
        <f>25*20*9</f>
        <v>4500</v>
      </c>
      <c r="H51" s="38">
        <f>26*20*9</f>
        <v>4680</v>
      </c>
      <c r="I51" s="38">
        <f>9*20*26</f>
        <v>4680</v>
      </c>
      <c r="J51" s="38"/>
      <c r="K51" s="38"/>
      <c r="L51" s="38"/>
      <c r="M51" s="38"/>
      <c r="N51" s="38"/>
      <c r="O51" s="38"/>
    </row>
    <row r="52" spans="1:15" ht="18" customHeight="1">
      <c r="A52" s="59"/>
      <c r="B52" s="36" t="s">
        <v>58</v>
      </c>
      <c r="C52" s="38">
        <v>4663</v>
      </c>
      <c r="D52" s="38">
        <v>2301</v>
      </c>
      <c r="E52" s="38">
        <v>4453.5</v>
      </c>
      <c r="F52" s="38">
        <v>4399</v>
      </c>
      <c r="G52" s="38">
        <v>3892</v>
      </c>
      <c r="H52" s="38">
        <v>4217.5</v>
      </c>
      <c r="I52" s="38">
        <v>3028.5</v>
      </c>
      <c r="J52" s="38"/>
      <c r="K52" s="38"/>
      <c r="L52" s="38"/>
      <c r="M52" s="38"/>
      <c r="N52" s="38"/>
      <c r="O52" s="38"/>
    </row>
    <row r="53" spans="1:15" ht="18" customHeight="1">
      <c r="A53" s="59"/>
      <c r="B53" s="40" t="s">
        <v>59</v>
      </c>
      <c r="C53" s="41">
        <f>C52/C51</f>
        <v>0.92336633663366341</v>
      </c>
      <c r="D53" s="41">
        <f t="shared" ref="D53:N53" si="3">D52/D51</f>
        <v>0.79895833333333333</v>
      </c>
      <c r="E53" s="41">
        <f t="shared" si="3"/>
        <v>0.91635802469135808</v>
      </c>
      <c r="F53" s="41">
        <f t="shared" si="3"/>
        <v>1.0182870370370369</v>
      </c>
      <c r="G53" s="41">
        <f t="shared" si="3"/>
        <v>0.86488888888888893</v>
      </c>
      <c r="H53" s="41">
        <f t="shared" si="3"/>
        <v>0.90117521367521369</v>
      </c>
      <c r="I53" s="41">
        <f t="shared" si="3"/>
        <v>0.64711538461538465</v>
      </c>
      <c r="J53" s="41" t="e">
        <f t="shared" si="3"/>
        <v>#DIV/0!</v>
      </c>
      <c r="K53" s="41" t="e">
        <f t="shared" si="3"/>
        <v>#DIV/0!</v>
      </c>
      <c r="L53" s="41" t="e">
        <f t="shared" si="3"/>
        <v>#DIV/0!</v>
      </c>
      <c r="M53" s="41" t="e">
        <f t="shared" si="3"/>
        <v>#DIV/0!</v>
      </c>
      <c r="N53" s="41" t="e">
        <f t="shared" si="3"/>
        <v>#DIV/0!</v>
      </c>
      <c r="O53" s="42"/>
    </row>
    <row r="54" spans="1:15" ht="18" customHeight="1">
      <c r="A54" s="59" t="s">
        <v>39</v>
      </c>
      <c r="B54" s="36" t="s">
        <v>57</v>
      </c>
      <c r="C54" s="38">
        <v>5050</v>
      </c>
      <c r="D54" s="38">
        <f>16*20*8</f>
        <v>2560</v>
      </c>
      <c r="E54" s="38">
        <f>27*20*8</f>
        <v>4320</v>
      </c>
      <c r="F54" s="38">
        <f>24*20*8</f>
        <v>3840</v>
      </c>
      <c r="G54" s="38">
        <f>25*20*8</f>
        <v>4000</v>
      </c>
      <c r="H54" s="38">
        <f>26*20*8</f>
        <v>4160</v>
      </c>
      <c r="I54" s="38">
        <f>8*20*26</f>
        <v>4160</v>
      </c>
      <c r="J54" s="38"/>
      <c r="K54" s="38"/>
      <c r="L54" s="38"/>
      <c r="M54" s="38"/>
      <c r="N54" s="38"/>
      <c r="O54" s="38"/>
    </row>
    <row r="55" spans="1:15" ht="18" customHeight="1">
      <c r="A55" s="59"/>
      <c r="B55" s="36" t="s">
        <v>58</v>
      </c>
      <c r="C55" s="38">
        <v>2050.5</v>
      </c>
      <c r="D55" s="38">
        <v>1980.5</v>
      </c>
      <c r="E55" s="38">
        <v>3625.5</v>
      </c>
      <c r="F55" s="38">
        <v>3448</v>
      </c>
      <c r="G55" s="38">
        <v>1978</v>
      </c>
      <c r="H55" s="38">
        <v>718.5</v>
      </c>
      <c r="I55" s="38">
        <v>2256.5</v>
      </c>
      <c r="J55" s="38"/>
      <c r="K55" s="38"/>
      <c r="L55" s="38"/>
      <c r="M55" s="38"/>
      <c r="N55" s="38"/>
      <c r="O55" s="38"/>
    </row>
    <row r="56" spans="1:15" ht="18" customHeight="1">
      <c r="A56" s="59"/>
      <c r="B56" s="40" t="s">
        <v>59</v>
      </c>
      <c r="C56" s="41">
        <f>C55/C54</f>
        <v>0.40603960396039607</v>
      </c>
      <c r="D56" s="41">
        <f t="shared" ref="D56:N56" si="4">D55/D54</f>
        <v>0.77363281250000004</v>
      </c>
      <c r="E56" s="41">
        <f t="shared" si="4"/>
        <v>0.83923611111111107</v>
      </c>
      <c r="F56" s="41">
        <f t="shared" si="4"/>
        <v>0.8979166666666667</v>
      </c>
      <c r="G56" s="41">
        <f t="shared" si="4"/>
        <v>0.4945</v>
      </c>
      <c r="H56" s="41">
        <f t="shared" si="4"/>
        <v>0.17271634615384615</v>
      </c>
      <c r="I56" s="41">
        <f t="shared" si="4"/>
        <v>0.5424278846153846</v>
      </c>
      <c r="J56" s="41" t="e">
        <f t="shared" si="4"/>
        <v>#DIV/0!</v>
      </c>
      <c r="K56" s="41" t="e">
        <f t="shared" si="4"/>
        <v>#DIV/0!</v>
      </c>
      <c r="L56" s="41" t="e">
        <f t="shared" si="4"/>
        <v>#DIV/0!</v>
      </c>
      <c r="M56" s="41" t="e">
        <f t="shared" si="4"/>
        <v>#DIV/0!</v>
      </c>
      <c r="N56" s="41" t="e">
        <f t="shared" si="4"/>
        <v>#DIV/0!</v>
      </c>
      <c r="O56" s="42"/>
    </row>
    <row r="57" spans="1:15" ht="18" customHeight="1">
      <c r="A57" s="59" t="s">
        <v>40</v>
      </c>
      <c r="B57" s="36" t="s">
        <v>57</v>
      </c>
      <c r="C57" s="38"/>
      <c r="D57" s="38"/>
      <c r="E57" s="38"/>
      <c r="F57" s="38">
        <f>24*20*2</f>
        <v>960</v>
      </c>
      <c r="G57" s="38">
        <f>25*20*2</f>
        <v>1000</v>
      </c>
      <c r="H57" s="38">
        <f>26*20*2</f>
        <v>1040</v>
      </c>
      <c r="I57" s="38">
        <f>2*20*26</f>
        <v>1040</v>
      </c>
      <c r="J57" s="38"/>
      <c r="K57" s="38"/>
      <c r="L57" s="38"/>
      <c r="M57" s="38"/>
      <c r="N57" s="38"/>
      <c r="O57" s="38"/>
    </row>
    <row r="58" spans="1:15" ht="18" customHeight="1">
      <c r="A58" s="59"/>
      <c r="B58" s="36" t="s">
        <v>58</v>
      </c>
      <c r="C58" s="38"/>
      <c r="D58" s="38"/>
      <c r="E58" s="23" t="s">
        <v>66</v>
      </c>
      <c r="F58" s="38">
        <v>911.5</v>
      </c>
      <c r="G58" s="38">
        <v>637.5</v>
      </c>
      <c r="H58" s="38">
        <v>644.5</v>
      </c>
      <c r="I58" s="38">
        <v>395.95</v>
      </c>
      <c r="J58" s="38"/>
      <c r="K58" s="38"/>
      <c r="L58" s="38"/>
      <c r="M58" s="38"/>
      <c r="N58" s="38"/>
      <c r="O58" s="38"/>
    </row>
    <row r="59" spans="1:15" ht="18" customHeight="1">
      <c r="A59" s="59"/>
      <c r="B59" s="40" t="s">
        <v>59</v>
      </c>
      <c r="C59" s="41" t="e">
        <f>C58/C57</f>
        <v>#DIV/0!</v>
      </c>
      <c r="D59" s="41" t="e">
        <f t="shared" ref="D59:N59" si="5">D58/D57</f>
        <v>#DIV/0!</v>
      </c>
      <c r="E59" s="41" t="e">
        <f t="shared" si="5"/>
        <v>#VALUE!</v>
      </c>
      <c r="F59" s="41">
        <f t="shared" si="5"/>
        <v>0.94947916666666665</v>
      </c>
      <c r="G59" s="41">
        <f t="shared" si="5"/>
        <v>0.63749999999999996</v>
      </c>
      <c r="H59" s="41">
        <f t="shared" si="5"/>
        <v>0.61971153846153848</v>
      </c>
      <c r="I59" s="41">
        <f t="shared" si="5"/>
        <v>0.38072115384615385</v>
      </c>
      <c r="J59" s="41" t="e">
        <f t="shared" si="5"/>
        <v>#DIV/0!</v>
      </c>
      <c r="K59" s="41" t="e">
        <f t="shared" si="5"/>
        <v>#DIV/0!</v>
      </c>
      <c r="L59" s="41" t="e">
        <f t="shared" si="5"/>
        <v>#DIV/0!</v>
      </c>
      <c r="M59" s="41" t="e">
        <f t="shared" si="5"/>
        <v>#DIV/0!</v>
      </c>
      <c r="N59" s="41" t="e">
        <f t="shared" si="5"/>
        <v>#DIV/0!</v>
      </c>
      <c r="O59" s="42"/>
    </row>
    <row r="60" spans="1:15" ht="18" customHeight="1">
      <c r="A60" s="17" t="s">
        <v>10</v>
      </c>
    </row>
    <row r="61" spans="1:15" ht="18" customHeight="1">
      <c r="A61" s="48" t="s">
        <v>70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</mergeCells>
  <phoneticPr fontId="1" type="noConversion"/>
  <conditionalFormatting sqref="C50:G50">
    <cfRule type="cellIs" dxfId="83" priority="43" operator="between">
      <formula>0.6</formula>
      <formula>0.6999</formula>
    </cfRule>
  </conditionalFormatting>
  <conditionalFormatting sqref="C50">
    <cfRule type="cellIs" dxfId="82" priority="37" operator="lessThan">
      <formula>0.5999</formula>
    </cfRule>
    <cfRule type="cellIs" dxfId="81" priority="38" operator="between">
      <formula>0.6</formula>
      <formula>0.6999</formula>
    </cfRule>
    <cfRule type="cellIs" dxfId="80" priority="39" operator="between">
      <formula>0.7</formula>
      <formula>0.7999</formula>
    </cfRule>
    <cfRule type="cellIs" dxfId="79" priority="40" operator="between">
      <formula>0.8</formula>
      <formula>0.8999</formula>
    </cfRule>
    <cfRule type="cellIs" dxfId="78" priority="41" operator="between">
      <formula>0.9</formula>
      <formula>0.9999</formula>
    </cfRule>
  </conditionalFormatting>
  <conditionalFormatting sqref="H50">
    <cfRule type="cellIs" dxfId="77" priority="36" operator="between">
      <formula>0.9</formula>
      <formula>0.999</formula>
    </cfRule>
    <cfRule type="cellIs" dxfId="76" priority="35" operator="between">
      <formula>0.8</formula>
      <formula>0.8999</formula>
    </cfRule>
    <cfRule type="cellIs" dxfId="75" priority="34" operator="between">
      <formula>0.7</formula>
      <formula>0.7999</formula>
    </cfRule>
    <cfRule type="cellIs" dxfId="74" priority="33" operator="lessThan">
      <formula>0.6999</formula>
    </cfRule>
  </conditionalFormatting>
  <conditionalFormatting sqref="C50:G50">
    <cfRule type="cellIs" dxfId="73" priority="29" operator="lessThan">
      <formula>0.6999</formula>
    </cfRule>
    <cfRule type="cellIs" dxfId="72" priority="30" operator="between">
      <formula>0.7</formula>
      <formula>0.7999</formula>
    </cfRule>
    <cfRule type="cellIs" dxfId="71" priority="31" operator="between">
      <formula>0.8</formula>
      <formula>0.8999</formula>
    </cfRule>
    <cfRule type="cellIs" dxfId="70" priority="32" operator="between">
      <formula>0.9</formula>
      <formula>0.999</formula>
    </cfRule>
  </conditionalFormatting>
  <conditionalFormatting sqref="C53:H53">
    <cfRule type="cellIs" dxfId="69" priority="25" operator="lessThan">
      <formula>0.6999</formula>
    </cfRule>
    <cfRule type="cellIs" dxfId="68" priority="26" operator="between">
      <formula>0.7</formula>
      <formula>0.7999</formula>
    </cfRule>
    <cfRule type="cellIs" dxfId="67" priority="27" operator="between">
      <formula>0.8</formula>
      <formula>0.8999</formula>
    </cfRule>
    <cfRule type="cellIs" dxfId="66" priority="28" operator="between">
      <formula>0.9</formula>
      <formula>0.999</formula>
    </cfRule>
  </conditionalFormatting>
  <conditionalFormatting sqref="C56:H56">
    <cfRule type="cellIs" dxfId="65" priority="21" operator="lessThan">
      <formula>0.6999</formula>
    </cfRule>
    <cfRule type="cellIs" dxfId="64" priority="22" operator="between">
      <formula>0.7</formula>
      <formula>0.7999</formula>
    </cfRule>
    <cfRule type="cellIs" dxfId="63" priority="23" operator="between">
      <formula>0.8</formula>
      <formula>0.8999</formula>
    </cfRule>
    <cfRule type="cellIs" dxfId="62" priority="24" operator="between">
      <formula>0.9</formula>
      <formula>0.999</formula>
    </cfRule>
  </conditionalFormatting>
  <conditionalFormatting sqref="C59:H59">
    <cfRule type="cellIs" dxfId="61" priority="17" operator="lessThan">
      <formula>0.6999</formula>
    </cfRule>
    <cfRule type="cellIs" dxfId="60" priority="18" operator="between">
      <formula>0.7</formula>
      <formula>0.7999</formula>
    </cfRule>
    <cfRule type="cellIs" dxfId="59" priority="19" operator="between">
      <formula>0.8</formula>
      <formula>0.8999</formula>
    </cfRule>
    <cfRule type="cellIs" dxfId="58" priority="20" operator="between">
      <formula>0.9</formula>
      <formula>0.999</formula>
    </cfRule>
  </conditionalFormatting>
  <conditionalFormatting sqref="I50:N50">
    <cfRule type="cellIs" dxfId="57" priority="13" operator="lessThan">
      <formula>0.6999</formula>
    </cfRule>
    <cfRule type="cellIs" dxfId="56" priority="14" operator="between">
      <formula>0.7</formula>
      <formula>0.7999</formula>
    </cfRule>
    <cfRule type="cellIs" dxfId="55" priority="15" operator="between">
      <formula>0.8</formula>
      <formula>0.8999</formula>
    </cfRule>
    <cfRule type="cellIs" dxfId="54" priority="16" operator="between">
      <formula>0.9</formula>
      <formula>0.999</formula>
    </cfRule>
  </conditionalFormatting>
  <conditionalFormatting sqref="I53:N53">
    <cfRule type="cellIs" dxfId="53" priority="9" operator="lessThan">
      <formula>0.6999</formula>
    </cfRule>
    <cfRule type="cellIs" dxfId="52" priority="10" operator="between">
      <formula>0.7</formula>
      <formula>0.7999</formula>
    </cfRule>
    <cfRule type="cellIs" dxfId="51" priority="11" operator="between">
      <formula>0.8</formula>
      <formula>0.8999</formula>
    </cfRule>
    <cfRule type="cellIs" dxfId="50" priority="12" operator="between">
      <formula>0.9</formula>
      <formula>0.999</formula>
    </cfRule>
  </conditionalFormatting>
  <conditionalFormatting sqref="I56:N56">
    <cfRule type="cellIs" dxfId="49" priority="5" operator="lessThan">
      <formula>0.6999</formula>
    </cfRule>
    <cfRule type="cellIs" dxfId="48" priority="6" operator="between">
      <formula>0.7</formula>
      <formula>0.7999</formula>
    </cfRule>
    <cfRule type="cellIs" dxfId="47" priority="7" operator="between">
      <formula>0.8</formula>
      <formula>0.8999</formula>
    </cfRule>
    <cfRule type="cellIs" dxfId="46" priority="8" operator="between">
      <formula>0.9</formula>
      <formula>0.999</formula>
    </cfRule>
  </conditionalFormatting>
  <conditionalFormatting sqref="I59:N59">
    <cfRule type="cellIs" dxfId="45" priority="1" operator="lessThan">
      <formula>0.6999</formula>
    </cfRule>
    <cfRule type="cellIs" dxfId="44" priority="2" operator="between">
      <formula>0.7</formula>
      <formula>0.7999</formula>
    </cfRule>
    <cfRule type="cellIs" dxfId="43" priority="3" operator="between">
      <formula>0.8</formula>
      <formula>0.8999</formula>
    </cfRule>
    <cfRule type="cellIs" dxfId="42" priority="4" operator="between">
      <formula>0.9</formula>
      <formula>0.999</formula>
    </cfRule>
  </conditionalFormatting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14"/>
  <sheetViews>
    <sheetView tabSelected="1" workbookViewId="0">
      <selection activeCell="A61" sqref="A61:O7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63" t="s">
        <v>15</v>
      </c>
      <c r="E1" s="63"/>
      <c r="F1" s="63"/>
      <c r="G1" s="63"/>
      <c r="H1" s="63"/>
      <c r="I1" s="63"/>
      <c r="J1" s="63"/>
      <c r="K1" s="63"/>
      <c r="L1" s="63"/>
      <c r="M1" s="44"/>
      <c r="N1" s="44"/>
    </row>
    <row r="2" spans="1:15" ht="18" customHeight="1">
      <c r="D2" s="63"/>
      <c r="E2" s="63"/>
      <c r="F2" s="63"/>
      <c r="G2" s="63"/>
      <c r="H2" s="63"/>
      <c r="I2" s="63"/>
      <c r="J2" s="63"/>
      <c r="K2" s="63"/>
      <c r="L2" s="63"/>
      <c r="M2" s="44"/>
      <c r="N2" s="44"/>
    </row>
    <row r="3" spans="1:15" ht="18" customHeight="1">
      <c r="A3" s="1" t="s">
        <v>11</v>
      </c>
      <c r="B3" s="6"/>
      <c r="C3" s="6"/>
    </row>
    <row r="4" spans="1:15" ht="18" customHeight="1">
      <c r="A4" s="57" t="s">
        <v>28</v>
      </c>
      <c r="B4" s="60"/>
      <c r="C4" s="47" t="s">
        <v>29</v>
      </c>
      <c r="D4" s="47" t="s">
        <v>30</v>
      </c>
      <c r="E4" s="47" t="s">
        <v>0</v>
      </c>
      <c r="F4" s="47" t="s">
        <v>1</v>
      </c>
      <c r="G4" s="47" t="s">
        <v>2</v>
      </c>
      <c r="H4" s="47" t="s">
        <v>3</v>
      </c>
      <c r="I4" s="47" t="s">
        <v>4</v>
      </c>
      <c r="J4" s="47" t="s">
        <v>5</v>
      </c>
      <c r="K4" s="47" t="s">
        <v>6</v>
      </c>
      <c r="L4" s="47" t="s">
        <v>7</v>
      </c>
      <c r="M4" s="47" t="s">
        <v>8</v>
      </c>
      <c r="N4" s="47" t="s">
        <v>9</v>
      </c>
      <c r="O4" s="47" t="s">
        <v>16</v>
      </c>
    </row>
    <row r="5" spans="1:15" ht="18" customHeight="1">
      <c r="A5" s="57" t="s">
        <v>17</v>
      </c>
      <c r="B5" s="60"/>
      <c r="C5" s="47">
        <v>16</v>
      </c>
      <c r="D5" s="47">
        <v>8</v>
      </c>
      <c r="E5" s="47">
        <v>24</v>
      </c>
      <c r="F5" s="47">
        <v>9</v>
      </c>
      <c r="G5" s="47">
        <v>6</v>
      </c>
      <c r="H5" s="47">
        <v>6</v>
      </c>
      <c r="I5" s="47">
        <v>17</v>
      </c>
      <c r="J5" s="47"/>
      <c r="K5" s="47"/>
      <c r="L5" s="47"/>
      <c r="M5" s="47"/>
      <c r="N5" s="47"/>
      <c r="O5" s="47"/>
    </row>
    <row r="6" spans="1:15" ht="18" customHeight="1">
      <c r="A6" s="57" t="s">
        <v>18</v>
      </c>
      <c r="B6" s="60"/>
      <c r="C6" s="47">
        <v>16</v>
      </c>
      <c r="D6" s="47">
        <v>8</v>
      </c>
      <c r="E6" s="47">
        <v>24</v>
      </c>
      <c r="F6" s="47">
        <v>15</v>
      </c>
      <c r="G6" s="47">
        <v>5</v>
      </c>
      <c r="H6" s="47">
        <v>6</v>
      </c>
      <c r="I6" s="47">
        <v>17</v>
      </c>
      <c r="J6" s="47"/>
      <c r="K6" s="47"/>
      <c r="L6" s="47"/>
      <c r="M6" s="47"/>
      <c r="N6" s="47"/>
      <c r="O6" s="47"/>
    </row>
    <row r="7" spans="1:15" ht="18" customHeight="1">
      <c r="A7" s="57" t="s">
        <v>19</v>
      </c>
      <c r="B7" s="60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>
        <v>0.33</v>
      </c>
      <c r="I7" s="18">
        <f>4/17</f>
        <v>0.23529411764705882</v>
      </c>
      <c r="J7" s="18"/>
      <c r="K7" s="18"/>
      <c r="L7" s="18"/>
      <c r="M7" s="18"/>
      <c r="N7" s="18"/>
      <c r="O7" s="18"/>
    </row>
    <row r="8" spans="1:15" ht="18" customHeight="1">
      <c r="A8" s="57" t="s">
        <v>20</v>
      </c>
      <c r="B8" s="60"/>
      <c r="C8" s="47"/>
      <c r="D8" s="47">
        <f>17+15+19+16</f>
        <v>67</v>
      </c>
      <c r="E8" s="47">
        <v>128</v>
      </c>
      <c r="F8" s="47">
        <v>124</v>
      </c>
      <c r="G8" s="47">
        <v>115</v>
      </c>
      <c r="H8" s="47">
        <v>66</v>
      </c>
      <c r="I8" s="47">
        <v>57</v>
      </c>
      <c r="J8" s="47"/>
      <c r="K8" s="47"/>
      <c r="L8" s="47"/>
      <c r="M8" s="47"/>
      <c r="N8" s="47"/>
      <c r="O8" s="47"/>
    </row>
    <row r="9" spans="1:15" ht="18" customHeight="1">
      <c r="A9" s="57" t="s">
        <v>21</v>
      </c>
      <c r="B9" s="60"/>
      <c r="C9" s="47"/>
      <c r="D9" s="47"/>
      <c r="E9" s="47">
        <v>128</v>
      </c>
      <c r="F9" s="47">
        <v>124</v>
      </c>
      <c r="G9" s="47">
        <v>115</v>
      </c>
      <c r="H9" s="47">
        <v>66</v>
      </c>
      <c r="I9" s="47">
        <v>57</v>
      </c>
      <c r="J9" s="47"/>
      <c r="K9" s="47"/>
      <c r="L9" s="47"/>
      <c r="M9" s="47"/>
      <c r="N9" s="47"/>
      <c r="O9" s="47"/>
    </row>
    <row r="10" spans="1:15" ht="18" customHeight="1">
      <c r="A10" s="57" t="s">
        <v>22</v>
      </c>
      <c r="B10" s="60"/>
      <c r="C10" s="18"/>
      <c r="D10" s="18">
        <v>1</v>
      </c>
      <c r="E10" s="18">
        <v>0.92</v>
      </c>
      <c r="F10" s="18">
        <v>0.92</v>
      </c>
      <c r="G10" s="18">
        <v>0.95</v>
      </c>
      <c r="H10" s="18">
        <v>0.93</v>
      </c>
      <c r="I10" s="18">
        <v>0.9</v>
      </c>
      <c r="J10" s="18"/>
      <c r="K10" s="18"/>
      <c r="L10" s="18"/>
      <c r="M10" s="18"/>
      <c r="N10" s="18"/>
      <c r="O10" s="18"/>
    </row>
    <row r="11" spans="1:15" ht="18" customHeight="1">
      <c r="A11" s="57" t="s">
        <v>23</v>
      </c>
      <c r="B11" s="58"/>
      <c r="C11" s="18"/>
      <c r="D11" s="18">
        <v>1</v>
      </c>
      <c r="E11" s="18">
        <v>0.93</v>
      </c>
      <c r="F11" s="18">
        <v>0.93</v>
      </c>
      <c r="G11" s="18">
        <v>0.96</v>
      </c>
      <c r="H11" s="18">
        <v>0.9</v>
      </c>
      <c r="I11" s="18">
        <v>0.9</v>
      </c>
      <c r="J11" s="18"/>
      <c r="K11" s="18"/>
      <c r="L11" s="18"/>
      <c r="M11" s="18"/>
      <c r="N11" s="18"/>
      <c r="O11" s="18"/>
    </row>
    <row r="12" spans="1:15" ht="18" customHeight="1">
      <c r="A12" s="57" t="s">
        <v>24</v>
      </c>
      <c r="B12" s="6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</row>
    <row r="13" spans="1:15" ht="18" customHeight="1">
      <c r="A13" s="57" t="s">
        <v>25</v>
      </c>
      <c r="B13" s="60"/>
      <c r="C13" s="47">
        <v>24</v>
      </c>
      <c r="D13" s="47">
        <v>7</v>
      </c>
      <c r="E13" s="47">
        <v>7</v>
      </c>
      <c r="F13" s="47">
        <v>5</v>
      </c>
      <c r="G13" s="47">
        <v>8</v>
      </c>
      <c r="H13" s="47">
        <v>1</v>
      </c>
      <c r="I13" s="47"/>
      <c r="J13" s="47"/>
      <c r="K13" s="47"/>
      <c r="L13" s="47"/>
      <c r="M13" s="47"/>
      <c r="N13" s="47"/>
      <c r="O13" s="47"/>
    </row>
    <row r="14" spans="1:15" ht="18" customHeight="1">
      <c r="A14" s="57" t="s">
        <v>26</v>
      </c>
      <c r="B14" s="60"/>
      <c r="C14" s="47"/>
      <c r="D14" s="47"/>
      <c r="E14" s="47">
        <v>1</v>
      </c>
      <c r="F14" s="47">
        <v>1</v>
      </c>
      <c r="G14" s="47">
        <v>6</v>
      </c>
      <c r="H14" s="47">
        <v>6</v>
      </c>
      <c r="I14" s="47">
        <v>5</v>
      </c>
      <c r="J14" s="47"/>
      <c r="K14" s="47"/>
      <c r="L14" s="47"/>
      <c r="M14" s="47"/>
      <c r="N14" s="47"/>
      <c r="O14" s="47"/>
    </row>
    <row r="15" spans="1:15" ht="18" customHeight="1">
      <c r="A15" s="57" t="s">
        <v>27</v>
      </c>
      <c r="B15" s="60"/>
      <c r="C15" s="12"/>
      <c r="D15" s="12"/>
      <c r="E15" s="12">
        <v>174</v>
      </c>
      <c r="F15" s="12">
        <v>219.36</v>
      </c>
      <c r="G15" s="12">
        <v>7210.6</v>
      </c>
      <c r="H15" s="12">
        <v>1434.85</v>
      </c>
      <c r="I15" s="12">
        <v>1440</v>
      </c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57" t="s">
        <v>28</v>
      </c>
      <c r="B17" s="60"/>
      <c r="C17" s="47" t="s">
        <v>29</v>
      </c>
      <c r="D17" s="47" t="s">
        <v>30</v>
      </c>
      <c r="E17" s="47" t="s">
        <v>0</v>
      </c>
      <c r="F17" s="47" t="s">
        <v>1</v>
      </c>
      <c r="G17" s="47" t="s">
        <v>2</v>
      </c>
      <c r="H17" s="47" t="s">
        <v>3</v>
      </c>
      <c r="I17" s="47" t="s">
        <v>4</v>
      </c>
      <c r="J17" s="47" t="s">
        <v>5</v>
      </c>
      <c r="K17" s="47" t="s">
        <v>6</v>
      </c>
      <c r="L17" s="47" t="s">
        <v>7</v>
      </c>
      <c r="M17" s="47" t="s">
        <v>8</v>
      </c>
      <c r="N17" s="47" t="s">
        <v>9</v>
      </c>
      <c r="O17" s="47" t="s">
        <v>16</v>
      </c>
    </row>
    <row r="18" spans="1:15" ht="18" customHeight="1">
      <c r="A18" s="61" t="s">
        <v>32</v>
      </c>
      <c r="B18" s="62"/>
      <c r="C18" s="11"/>
      <c r="D18" s="11">
        <v>11550</v>
      </c>
      <c r="E18" s="12"/>
      <c r="F18" s="12"/>
      <c r="G18" s="12"/>
      <c r="H18" s="12">
        <v>26025</v>
      </c>
      <c r="I18" s="12">
        <v>21475</v>
      </c>
      <c r="J18" s="47"/>
      <c r="K18" s="47"/>
      <c r="L18" s="47"/>
      <c r="M18" s="47"/>
      <c r="N18" s="47"/>
      <c r="O18" s="47"/>
    </row>
    <row r="19" spans="1:15" ht="18" customHeight="1">
      <c r="A19" s="61" t="s">
        <v>33</v>
      </c>
      <c r="B19" s="62"/>
      <c r="C19" s="11">
        <v>12982</v>
      </c>
      <c r="D19" s="11">
        <v>1750</v>
      </c>
      <c r="E19" s="12">
        <v>2000</v>
      </c>
      <c r="F19" s="12"/>
      <c r="G19" s="12">
        <v>9250</v>
      </c>
      <c r="H19" s="12">
        <v>2950</v>
      </c>
      <c r="I19" s="12">
        <v>9650</v>
      </c>
      <c r="J19" s="47"/>
      <c r="K19" s="47"/>
      <c r="L19" s="47"/>
      <c r="M19" s="47"/>
      <c r="N19" s="47"/>
      <c r="O19" s="47"/>
    </row>
    <row r="20" spans="1:15" ht="18" customHeight="1">
      <c r="A20" s="61" t="s">
        <v>34</v>
      </c>
      <c r="B20" s="62"/>
      <c r="C20" s="11"/>
      <c r="D20" s="11">
        <v>0</v>
      </c>
      <c r="E20" s="12">
        <v>12700</v>
      </c>
      <c r="F20" s="12">
        <v>221</v>
      </c>
      <c r="G20" s="12">
        <v>4034</v>
      </c>
      <c r="H20" s="12">
        <v>4400</v>
      </c>
      <c r="I20" s="12">
        <v>11500</v>
      </c>
      <c r="J20" s="47"/>
      <c r="K20" s="47"/>
      <c r="L20" s="47"/>
      <c r="M20" s="10"/>
      <c r="N20" s="47"/>
      <c r="O20" s="47"/>
    </row>
    <row r="21" spans="1:15" ht="18" customHeight="1">
      <c r="A21" s="57" t="s">
        <v>35</v>
      </c>
      <c r="B21" s="60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12">
        <v>35512</v>
      </c>
      <c r="I21" s="12">
        <v>0</v>
      </c>
      <c r="J21" s="47"/>
      <c r="K21" s="47"/>
      <c r="L21" s="47"/>
      <c r="M21" s="10"/>
      <c r="N21" s="47"/>
      <c r="O21" s="47"/>
    </row>
    <row r="22" spans="1:15" ht="18" customHeight="1">
      <c r="A22" s="57" t="s">
        <v>36</v>
      </c>
      <c r="B22" s="60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12">
        <v>15668</v>
      </c>
      <c r="I22" s="12">
        <v>10998</v>
      </c>
      <c r="J22" s="47"/>
      <c r="K22" s="47"/>
      <c r="L22" s="47"/>
      <c r="M22" s="47"/>
      <c r="N22" s="47"/>
      <c r="O22" s="47"/>
    </row>
    <row r="23" spans="1:15" ht="18" customHeight="1">
      <c r="A23" s="61" t="s">
        <v>37</v>
      </c>
      <c r="B23" s="62"/>
      <c r="C23" s="11">
        <v>70124</v>
      </c>
      <c r="D23" s="11">
        <v>2510</v>
      </c>
      <c r="E23" s="12"/>
      <c r="F23" s="12">
        <v>5700</v>
      </c>
      <c r="G23" s="12"/>
      <c r="H23" s="12">
        <v>5949</v>
      </c>
      <c r="I23" s="12"/>
      <c r="J23" s="47"/>
      <c r="K23" s="47"/>
      <c r="L23" s="47"/>
      <c r="M23" s="47"/>
      <c r="N23" s="47"/>
      <c r="O23" s="47"/>
    </row>
    <row r="24" spans="1:15" ht="18" customHeight="1">
      <c r="A24" s="61" t="s">
        <v>38</v>
      </c>
      <c r="B24" s="62"/>
      <c r="C24" s="11"/>
      <c r="D24" s="11"/>
      <c r="E24" s="12">
        <v>19340</v>
      </c>
      <c r="F24" s="12"/>
      <c r="G24" s="12">
        <v>8204</v>
      </c>
      <c r="H24" s="12"/>
      <c r="I24" s="12">
        <v>5816</v>
      </c>
      <c r="J24" s="47"/>
      <c r="K24" s="47"/>
      <c r="L24" s="47"/>
      <c r="M24" s="10"/>
      <c r="N24" s="47"/>
      <c r="O24" s="47"/>
    </row>
    <row r="25" spans="1:15" ht="18" customHeight="1">
      <c r="A25" s="57" t="s">
        <v>39</v>
      </c>
      <c r="B25" s="60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12">
        <v>12565</v>
      </c>
      <c r="I25" s="12">
        <v>18245</v>
      </c>
      <c r="J25" s="47"/>
      <c r="K25" s="47"/>
      <c r="L25" s="47"/>
      <c r="M25" s="47"/>
      <c r="N25" s="47"/>
      <c r="O25" s="47"/>
    </row>
    <row r="26" spans="1:15" ht="18" customHeight="1">
      <c r="A26" s="57" t="s">
        <v>40</v>
      </c>
      <c r="B26" s="60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12">
        <v>67530</v>
      </c>
      <c r="I26" s="12">
        <v>79366</v>
      </c>
      <c r="J26" s="47"/>
      <c r="K26" s="47"/>
      <c r="L26" s="47"/>
      <c r="M26" s="47"/>
      <c r="N26" s="47"/>
      <c r="O26" s="47"/>
    </row>
    <row r="27" spans="1:15" ht="18" customHeight="1">
      <c r="A27" s="57" t="s">
        <v>41</v>
      </c>
      <c r="B27" s="60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12">
        <v>8440</v>
      </c>
      <c r="I27" s="12">
        <v>13070</v>
      </c>
      <c r="J27" s="47"/>
      <c r="K27" s="47"/>
      <c r="L27" s="47"/>
      <c r="M27" s="47"/>
      <c r="N27" s="47"/>
      <c r="O27" s="47"/>
    </row>
    <row r="28" spans="1:15" ht="18" customHeight="1">
      <c r="A28" s="57" t="s">
        <v>42</v>
      </c>
      <c r="B28" s="60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12">
        <v>3850</v>
      </c>
      <c r="I28" s="12">
        <v>14790</v>
      </c>
      <c r="J28" s="47"/>
      <c r="K28" s="47"/>
      <c r="L28" s="47"/>
      <c r="M28" s="47"/>
      <c r="N28" s="47"/>
      <c r="O28" s="47"/>
    </row>
    <row r="29" spans="1:15" ht="18" customHeight="1">
      <c r="A29" s="57" t="s">
        <v>43</v>
      </c>
      <c r="B29" s="60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12">
        <v>7920</v>
      </c>
      <c r="I29" s="12">
        <v>9559</v>
      </c>
      <c r="J29" s="47"/>
      <c r="K29" s="47"/>
      <c r="L29" s="47"/>
      <c r="M29" s="47"/>
      <c r="N29" s="47"/>
      <c r="O29" s="47"/>
    </row>
    <row r="30" spans="1:15" ht="18" customHeight="1">
      <c r="A30" s="57" t="s">
        <v>44</v>
      </c>
      <c r="B30" s="60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12">
        <v>19244</v>
      </c>
      <c r="I30" s="12">
        <v>9129</v>
      </c>
      <c r="J30" s="47"/>
      <c r="K30" s="47"/>
      <c r="L30" s="47"/>
      <c r="M30" s="47"/>
      <c r="N30" s="47"/>
      <c r="O30" s="47"/>
    </row>
    <row r="31" spans="1:15" ht="18" customHeight="1">
      <c r="A31" s="57" t="s">
        <v>45</v>
      </c>
      <c r="B31" s="60"/>
      <c r="C31" s="12">
        <f t="shared" ref="C31:O31" si="0">SUM(C18:C30)</f>
        <v>182247</v>
      </c>
      <c r="D31" s="12">
        <f t="shared" si="0"/>
        <v>121482</v>
      </c>
      <c r="E31" s="12">
        <f t="shared" si="0"/>
        <v>290184</v>
      </c>
      <c r="F31" s="12">
        <f t="shared" si="0"/>
        <v>209382</v>
      </c>
      <c r="G31" s="12">
        <f t="shared" si="0"/>
        <v>149731</v>
      </c>
      <c r="H31" s="12">
        <f t="shared" si="0"/>
        <v>210053</v>
      </c>
      <c r="I31" s="12">
        <f t="shared" si="0"/>
        <v>203598</v>
      </c>
      <c r="J31" s="12">
        <f t="shared" si="0"/>
        <v>0</v>
      </c>
      <c r="K31" s="12">
        <f t="shared" si="0"/>
        <v>0</v>
      </c>
      <c r="L31" s="12">
        <f t="shared" si="0"/>
        <v>0</v>
      </c>
      <c r="M31" s="12">
        <f t="shared" si="0"/>
        <v>0</v>
      </c>
      <c r="N31" s="12">
        <f t="shared" si="0"/>
        <v>0</v>
      </c>
      <c r="O31" s="12">
        <f t="shared" si="0"/>
        <v>0</v>
      </c>
    </row>
    <row r="32" spans="1:15" ht="18" customHeight="1">
      <c r="A32" s="1" t="s">
        <v>13</v>
      </c>
      <c r="B32" s="7"/>
      <c r="C32" s="7"/>
    </row>
    <row r="33" spans="1:15" ht="18" customHeight="1">
      <c r="A33" s="57" t="s">
        <v>28</v>
      </c>
      <c r="B33" s="60"/>
      <c r="C33" s="47" t="s">
        <v>29</v>
      </c>
      <c r="D33" s="47" t="s">
        <v>30</v>
      </c>
      <c r="E33" s="47" t="s">
        <v>0</v>
      </c>
      <c r="F33" s="47" t="s">
        <v>1</v>
      </c>
      <c r="G33" s="47" t="s">
        <v>2</v>
      </c>
      <c r="H33" s="47" t="s">
        <v>3</v>
      </c>
      <c r="I33" s="47" t="s">
        <v>4</v>
      </c>
      <c r="J33" s="47" t="s">
        <v>5</v>
      </c>
      <c r="K33" s="47" t="s">
        <v>6</v>
      </c>
      <c r="L33" s="47" t="s">
        <v>7</v>
      </c>
      <c r="M33" s="47" t="s">
        <v>8</v>
      </c>
      <c r="N33" s="47" t="s">
        <v>9</v>
      </c>
      <c r="O33" s="47" t="s">
        <v>31</v>
      </c>
    </row>
    <row r="34" spans="1:15" ht="18" customHeight="1">
      <c r="A34" s="57" t="s">
        <v>46</v>
      </c>
      <c r="B34" s="60"/>
      <c r="C34" s="47">
        <v>167.5</v>
      </c>
      <c r="D34" s="47">
        <v>116</v>
      </c>
      <c r="E34" s="47">
        <v>405.5</v>
      </c>
      <c r="F34" s="47">
        <v>283</v>
      </c>
      <c r="G34" s="47">
        <v>88</v>
      </c>
      <c r="H34" s="47">
        <v>338</v>
      </c>
      <c r="I34" s="47">
        <v>165</v>
      </c>
      <c r="J34" s="47"/>
      <c r="K34" s="47"/>
      <c r="L34" s="47"/>
      <c r="M34" s="47"/>
      <c r="N34" s="47"/>
      <c r="O34" s="47"/>
    </row>
    <row r="35" spans="1:15" ht="18" customHeight="1">
      <c r="A35" s="57" t="s">
        <v>47</v>
      </c>
      <c r="B35" s="60"/>
      <c r="C35" s="47">
        <v>440</v>
      </c>
      <c r="D35" s="47">
        <v>343</v>
      </c>
      <c r="E35" s="47">
        <v>642</v>
      </c>
      <c r="F35" s="47">
        <v>916</v>
      </c>
      <c r="G35" s="47">
        <v>824.5</v>
      </c>
      <c r="H35" s="47">
        <v>884</v>
      </c>
      <c r="I35" s="47">
        <v>903</v>
      </c>
      <c r="J35" s="47"/>
      <c r="K35" s="47"/>
      <c r="L35" s="47"/>
      <c r="M35" s="47"/>
      <c r="N35" s="47"/>
      <c r="O35" s="47"/>
    </row>
    <row r="36" spans="1:15" ht="18" customHeight="1">
      <c r="A36" s="57" t="s">
        <v>48</v>
      </c>
      <c r="B36" s="60"/>
      <c r="C36" s="47">
        <v>363.5</v>
      </c>
      <c r="D36" s="47">
        <v>282</v>
      </c>
      <c r="E36" s="47">
        <v>425</v>
      </c>
      <c r="F36" s="47">
        <v>485.5</v>
      </c>
      <c r="G36" s="47">
        <v>307.5</v>
      </c>
      <c r="H36" s="47">
        <v>465</v>
      </c>
      <c r="I36" s="47">
        <v>341.5</v>
      </c>
      <c r="J36" s="47"/>
      <c r="K36" s="47"/>
      <c r="L36" s="47"/>
      <c r="M36" s="47"/>
      <c r="N36" s="47"/>
      <c r="O36" s="47"/>
    </row>
    <row r="37" spans="1:15" ht="18" customHeight="1">
      <c r="A37" s="57" t="s">
        <v>49</v>
      </c>
      <c r="B37" s="60"/>
      <c r="C37" s="47">
        <v>77.5</v>
      </c>
      <c r="D37" s="47">
        <v>57</v>
      </c>
      <c r="E37" s="47">
        <v>185.5</v>
      </c>
      <c r="F37" s="47">
        <v>116</v>
      </c>
      <c r="G37" s="47">
        <v>5.5</v>
      </c>
      <c r="H37" s="47">
        <v>63</v>
      </c>
      <c r="I37" s="47">
        <v>44</v>
      </c>
      <c r="J37" s="47"/>
      <c r="K37" s="47"/>
      <c r="L37" s="47"/>
      <c r="M37" s="47"/>
      <c r="N37" s="47"/>
      <c r="O37" s="47"/>
    </row>
    <row r="38" spans="1:15" ht="18" customHeight="1">
      <c r="A38" s="57" t="s">
        <v>50</v>
      </c>
      <c r="B38" s="60"/>
      <c r="C38" s="47">
        <v>389</v>
      </c>
      <c r="D38" s="47">
        <v>175</v>
      </c>
      <c r="E38" s="47">
        <v>733</v>
      </c>
      <c r="F38" s="47">
        <v>684</v>
      </c>
      <c r="G38" s="47">
        <v>385</v>
      </c>
      <c r="H38" s="47">
        <v>359</v>
      </c>
      <c r="I38" s="47">
        <v>503</v>
      </c>
      <c r="J38" s="47"/>
      <c r="K38" s="47"/>
      <c r="L38" s="47"/>
      <c r="M38" s="47"/>
      <c r="N38" s="47"/>
      <c r="O38" s="47"/>
    </row>
    <row r="39" spans="1:15" ht="18" customHeight="1">
      <c r="A39" s="57" t="s">
        <v>51</v>
      </c>
      <c r="B39" s="60"/>
      <c r="C39" s="47">
        <v>291.5</v>
      </c>
      <c r="D39" s="47">
        <v>152.5</v>
      </c>
      <c r="E39" s="47">
        <v>421</v>
      </c>
      <c r="F39" s="47">
        <v>321.5</v>
      </c>
      <c r="G39" s="47">
        <v>151</v>
      </c>
      <c r="H39" s="47">
        <v>334</v>
      </c>
      <c r="I39" s="47">
        <v>165</v>
      </c>
      <c r="J39" s="47"/>
      <c r="K39" s="47"/>
      <c r="L39" s="47"/>
      <c r="M39" s="47"/>
      <c r="N39" s="47"/>
      <c r="O39" s="47"/>
    </row>
    <row r="40" spans="1:15" ht="18" customHeight="1">
      <c r="A40" s="57" t="s">
        <v>52</v>
      </c>
      <c r="B40" s="60"/>
      <c r="C40" s="47">
        <v>304.5</v>
      </c>
      <c r="D40" s="47">
        <v>87.5</v>
      </c>
      <c r="E40" s="47">
        <v>508</v>
      </c>
      <c r="F40" s="47">
        <v>492.5</v>
      </c>
      <c r="G40" s="47">
        <v>383.5</v>
      </c>
      <c r="H40" s="47">
        <v>323.5</v>
      </c>
      <c r="I40" s="47">
        <v>353.5</v>
      </c>
      <c r="J40" s="47"/>
      <c r="K40" s="47"/>
      <c r="L40" s="47"/>
      <c r="M40" s="47"/>
      <c r="N40" s="47"/>
      <c r="O40" s="47"/>
    </row>
    <row r="41" spans="1:15" ht="18" customHeight="1">
      <c r="A41" s="57" t="s">
        <v>53</v>
      </c>
      <c r="B41" s="60"/>
      <c r="C41" s="47">
        <v>369.5</v>
      </c>
      <c r="D41" s="47">
        <v>111.5</v>
      </c>
      <c r="E41" s="47">
        <v>672.5</v>
      </c>
      <c r="F41" s="47">
        <v>527.5</v>
      </c>
      <c r="G41" s="47">
        <v>383.5</v>
      </c>
      <c r="H41" s="47">
        <v>416.5</v>
      </c>
      <c r="I41" s="47">
        <v>440</v>
      </c>
      <c r="J41" s="47"/>
      <c r="K41" s="47"/>
      <c r="L41" s="47"/>
      <c r="M41" s="47"/>
      <c r="N41" s="47"/>
      <c r="O41" s="47"/>
    </row>
    <row r="42" spans="1:15" ht="18" customHeight="1">
      <c r="A42" s="57" t="s">
        <v>54</v>
      </c>
      <c r="B42" s="60"/>
      <c r="C42" s="47">
        <v>354.5</v>
      </c>
      <c r="D42" s="47">
        <v>103.5</v>
      </c>
      <c r="E42" s="47">
        <v>578</v>
      </c>
      <c r="F42" s="47">
        <v>458</v>
      </c>
      <c r="G42" s="47">
        <v>293</v>
      </c>
      <c r="H42" s="47">
        <v>244.5</v>
      </c>
      <c r="I42" s="47">
        <v>309.5</v>
      </c>
      <c r="J42" s="47"/>
      <c r="K42" s="47"/>
      <c r="L42" s="47"/>
      <c r="M42" s="47"/>
      <c r="N42" s="47"/>
      <c r="O42" s="47"/>
    </row>
    <row r="43" spans="1:15" ht="18" customHeight="1">
      <c r="A43" s="57" t="s">
        <v>55</v>
      </c>
      <c r="B43" s="60"/>
      <c r="C43" s="47">
        <f>SUM(C34:C42)</f>
        <v>2757.5</v>
      </c>
      <c r="D43" s="47">
        <f t="shared" ref="D43:H43" si="1">SUM(D34:D42)</f>
        <v>1428</v>
      </c>
      <c r="E43" s="47">
        <f t="shared" si="1"/>
        <v>4570.5</v>
      </c>
      <c r="F43" s="47">
        <f t="shared" si="1"/>
        <v>4284</v>
      </c>
      <c r="G43" s="47">
        <f t="shared" si="1"/>
        <v>2821.5</v>
      </c>
      <c r="H43" s="47">
        <f t="shared" si="1"/>
        <v>3427.5</v>
      </c>
      <c r="I43" s="47">
        <v>3224.5</v>
      </c>
      <c r="J43" s="47"/>
      <c r="K43" s="47"/>
      <c r="L43" s="47"/>
      <c r="M43" s="47"/>
      <c r="N43" s="47"/>
      <c r="O43" s="47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59" t="s">
        <v>28</v>
      </c>
      <c r="B47" s="59"/>
      <c r="C47" s="46" t="s">
        <v>29</v>
      </c>
      <c r="D47" s="47" t="s">
        <v>30</v>
      </c>
      <c r="E47" s="47" t="s">
        <v>0</v>
      </c>
      <c r="F47" s="47" t="s">
        <v>1</v>
      </c>
      <c r="G47" s="47" t="s">
        <v>2</v>
      </c>
      <c r="H47" s="47" t="s">
        <v>3</v>
      </c>
      <c r="I47" s="47" t="s">
        <v>4</v>
      </c>
      <c r="J47" s="47" t="s">
        <v>5</v>
      </c>
      <c r="K47" s="47" t="s">
        <v>6</v>
      </c>
      <c r="L47" s="47" t="s">
        <v>7</v>
      </c>
      <c r="M47" s="47" t="s">
        <v>8</v>
      </c>
      <c r="N47" s="47" t="s">
        <v>9</v>
      </c>
      <c r="O47" s="47" t="s">
        <v>16</v>
      </c>
    </row>
    <row r="48" spans="1:15" ht="18" customHeight="1">
      <c r="A48" s="59" t="s">
        <v>56</v>
      </c>
      <c r="B48" s="45" t="s">
        <v>57</v>
      </c>
      <c r="C48" s="47">
        <v>1400</v>
      </c>
      <c r="D48" s="47">
        <f>16*10*5</f>
        <v>800</v>
      </c>
      <c r="E48" s="47">
        <f>27*10*7</f>
        <v>1890</v>
      </c>
      <c r="F48" s="47">
        <f>24*10*7</f>
        <v>1680</v>
      </c>
      <c r="G48" s="47">
        <f>25*10*6</f>
        <v>1500</v>
      </c>
      <c r="H48" s="47">
        <f>26*10*6.5</f>
        <v>1690</v>
      </c>
      <c r="I48" s="47">
        <f>7.5*10*26</f>
        <v>1950</v>
      </c>
      <c r="J48" s="47"/>
      <c r="K48" s="47"/>
      <c r="L48" s="47"/>
      <c r="M48" s="47"/>
      <c r="N48" s="47"/>
      <c r="O48" s="47"/>
    </row>
    <row r="49" spans="1:15" ht="18" customHeight="1">
      <c r="A49" s="59"/>
      <c r="B49" s="45" t="s">
        <v>58</v>
      </c>
      <c r="C49" s="47">
        <v>756</v>
      </c>
      <c r="D49" s="47">
        <v>583</v>
      </c>
      <c r="E49" s="47">
        <v>1835.5</v>
      </c>
      <c r="F49" s="47">
        <v>1617</v>
      </c>
      <c r="G49" s="47">
        <v>1704</v>
      </c>
      <c r="H49" s="47">
        <v>1668.5</v>
      </c>
      <c r="I49" s="47">
        <v>1489</v>
      </c>
      <c r="J49" s="47"/>
      <c r="K49" s="47"/>
      <c r="L49" s="47"/>
      <c r="M49" s="47"/>
      <c r="N49" s="47"/>
      <c r="O49" s="47"/>
    </row>
    <row r="50" spans="1:15" ht="18" customHeight="1">
      <c r="A50" s="59"/>
      <c r="B50" s="40" t="s">
        <v>59</v>
      </c>
      <c r="C50" s="41">
        <f>C49/C48</f>
        <v>0.54</v>
      </c>
      <c r="D50" s="41">
        <f t="shared" ref="D50:N50" si="2">D49/D48</f>
        <v>0.72875000000000001</v>
      </c>
      <c r="E50" s="41">
        <f t="shared" si="2"/>
        <v>0.97116402116402112</v>
      </c>
      <c r="F50" s="41">
        <f t="shared" si="2"/>
        <v>0.96250000000000002</v>
      </c>
      <c r="G50" s="41">
        <f t="shared" si="2"/>
        <v>1.1359999999999999</v>
      </c>
      <c r="H50" s="41">
        <f t="shared" si="2"/>
        <v>0.98727810650887571</v>
      </c>
      <c r="I50" s="41">
        <f>I49/I48</f>
        <v>0.76358974358974363</v>
      </c>
      <c r="J50" s="41" t="e">
        <f t="shared" si="2"/>
        <v>#DIV/0!</v>
      </c>
      <c r="K50" s="41" t="e">
        <f t="shared" si="2"/>
        <v>#DIV/0!</v>
      </c>
      <c r="L50" s="41" t="e">
        <f t="shared" si="2"/>
        <v>#DIV/0!</v>
      </c>
      <c r="M50" s="41" t="e">
        <f t="shared" si="2"/>
        <v>#DIV/0!</v>
      </c>
      <c r="N50" s="41" t="e">
        <f t="shared" si="2"/>
        <v>#DIV/0!</v>
      </c>
      <c r="O50" s="42"/>
    </row>
    <row r="51" spans="1:15" ht="18" customHeight="1">
      <c r="A51" s="59" t="s">
        <v>60</v>
      </c>
      <c r="B51" s="45" t="s">
        <v>57</v>
      </c>
      <c r="C51" s="47">
        <v>5050</v>
      </c>
      <c r="D51" s="47">
        <f>16*20*9</f>
        <v>2880</v>
      </c>
      <c r="E51" s="47">
        <f>27*20*9</f>
        <v>4860</v>
      </c>
      <c r="F51" s="47">
        <f>24*20*9</f>
        <v>4320</v>
      </c>
      <c r="G51" s="47">
        <f>25*20*9</f>
        <v>4500</v>
      </c>
      <c r="H51" s="47">
        <f>26*20*9</f>
        <v>4680</v>
      </c>
      <c r="I51" s="47">
        <f>9*20*26</f>
        <v>4680</v>
      </c>
      <c r="J51" s="47"/>
      <c r="K51" s="47"/>
      <c r="L51" s="47"/>
      <c r="M51" s="47"/>
      <c r="N51" s="47"/>
      <c r="O51" s="47"/>
    </row>
    <row r="52" spans="1:15" ht="18" customHeight="1">
      <c r="A52" s="59"/>
      <c r="B52" s="45" t="s">
        <v>58</v>
      </c>
      <c r="C52" s="47">
        <v>4663</v>
      </c>
      <c r="D52" s="47">
        <v>2301</v>
      </c>
      <c r="E52" s="47">
        <v>4453.5</v>
      </c>
      <c r="F52" s="47">
        <v>4399</v>
      </c>
      <c r="G52" s="47">
        <v>3892</v>
      </c>
      <c r="H52" s="47">
        <v>4217.5</v>
      </c>
      <c r="I52" s="47">
        <v>2244.5</v>
      </c>
      <c r="J52" s="47"/>
      <c r="K52" s="47"/>
      <c r="L52" s="47"/>
      <c r="M52" s="47"/>
      <c r="N52" s="47"/>
      <c r="O52" s="47"/>
    </row>
    <row r="53" spans="1:15" ht="18" customHeight="1">
      <c r="A53" s="59"/>
      <c r="B53" s="40" t="s">
        <v>59</v>
      </c>
      <c r="C53" s="41">
        <f>C52/C51</f>
        <v>0.92336633663366341</v>
      </c>
      <c r="D53" s="41">
        <f t="shared" ref="D53:N53" si="3">D52/D51</f>
        <v>0.79895833333333333</v>
      </c>
      <c r="E53" s="41">
        <f t="shared" si="3"/>
        <v>0.91635802469135808</v>
      </c>
      <c r="F53" s="41">
        <f t="shared" si="3"/>
        <v>1.0182870370370369</v>
      </c>
      <c r="G53" s="41">
        <f t="shared" si="3"/>
        <v>0.86488888888888893</v>
      </c>
      <c r="H53" s="41">
        <f t="shared" si="3"/>
        <v>0.90117521367521369</v>
      </c>
      <c r="I53" s="41">
        <f t="shared" si="3"/>
        <v>0.47959401709401711</v>
      </c>
      <c r="J53" s="41" t="e">
        <f t="shared" si="3"/>
        <v>#DIV/0!</v>
      </c>
      <c r="K53" s="41" t="e">
        <f t="shared" si="3"/>
        <v>#DIV/0!</v>
      </c>
      <c r="L53" s="41" t="e">
        <f t="shared" si="3"/>
        <v>#DIV/0!</v>
      </c>
      <c r="M53" s="41" t="e">
        <f t="shared" si="3"/>
        <v>#DIV/0!</v>
      </c>
      <c r="N53" s="41" t="e">
        <f t="shared" si="3"/>
        <v>#DIV/0!</v>
      </c>
      <c r="O53" s="42"/>
    </row>
    <row r="54" spans="1:15" ht="18" customHeight="1">
      <c r="A54" s="59" t="s">
        <v>39</v>
      </c>
      <c r="B54" s="45" t="s">
        <v>57</v>
      </c>
      <c r="C54" s="47">
        <v>5050</v>
      </c>
      <c r="D54" s="47">
        <f>16*20*8</f>
        <v>2560</v>
      </c>
      <c r="E54" s="47">
        <f>27*20*8</f>
        <v>4320</v>
      </c>
      <c r="F54" s="47">
        <f>24*20*8</f>
        <v>3840</v>
      </c>
      <c r="G54" s="47">
        <f>25*20*8</f>
        <v>4000</v>
      </c>
      <c r="H54" s="47">
        <f>26*20*8</f>
        <v>4160</v>
      </c>
      <c r="I54" s="47">
        <f>8*20*26</f>
        <v>4160</v>
      </c>
      <c r="J54" s="47"/>
      <c r="K54" s="47"/>
      <c r="L54" s="47"/>
      <c r="M54" s="47"/>
      <c r="N54" s="47"/>
      <c r="O54" s="47"/>
    </row>
    <row r="55" spans="1:15" ht="18" customHeight="1">
      <c r="A55" s="59"/>
      <c r="B55" s="45" t="s">
        <v>58</v>
      </c>
      <c r="C55" s="47">
        <v>2050.5</v>
      </c>
      <c r="D55" s="47">
        <v>1980.5</v>
      </c>
      <c r="E55" s="47">
        <v>3625.5</v>
      </c>
      <c r="F55" s="47">
        <v>3448</v>
      </c>
      <c r="G55" s="47">
        <v>1978</v>
      </c>
      <c r="H55" s="47">
        <v>718.5</v>
      </c>
      <c r="I55" s="47">
        <v>1725.5</v>
      </c>
      <c r="J55" s="47"/>
      <c r="K55" s="47"/>
      <c r="L55" s="47"/>
      <c r="M55" s="47"/>
      <c r="N55" s="47"/>
      <c r="O55" s="47"/>
    </row>
    <row r="56" spans="1:15" ht="18" customHeight="1">
      <c r="A56" s="59"/>
      <c r="B56" s="40" t="s">
        <v>59</v>
      </c>
      <c r="C56" s="41">
        <f>C55/C54</f>
        <v>0.40603960396039607</v>
      </c>
      <c r="D56" s="41">
        <f t="shared" ref="D56:N56" si="4">D55/D54</f>
        <v>0.77363281250000004</v>
      </c>
      <c r="E56" s="41">
        <f t="shared" si="4"/>
        <v>0.83923611111111107</v>
      </c>
      <c r="F56" s="41">
        <f t="shared" si="4"/>
        <v>0.8979166666666667</v>
      </c>
      <c r="G56" s="41">
        <f t="shared" si="4"/>
        <v>0.4945</v>
      </c>
      <c r="H56" s="41">
        <f t="shared" si="4"/>
        <v>0.17271634615384615</v>
      </c>
      <c r="I56" s="41">
        <f t="shared" si="4"/>
        <v>0.41478365384615384</v>
      </c>
      <c r="J56" s="41" t="e">
        <f t="shared" si="4"/>
        <v>#DIV/0!</v>
      </c>
      <c r="K56" s="41" t="e">
        <f t="shared" si="4"/>
        <v>#DIV/0!</v>
      </c>
      <c r="L56" s="41" t="e">
        <f t="shared" si="4"/>
        <v>#DIV/0!</v>
      </c>
      <c r="M56" s="41" t="e">
        <f t="shared" si="4"/>
        <v>#DIV/0!</v>
      </c>
      <c r="N56" s="41" t="e">
        <f t="shared" si="4"/>
        <v>#DIV/0!</v>
      </c>
      <c r="O56" s="42"/>
    </row>
    <row r="57" spans="1:15" ht="18" customHeight="1">
      <c r="A57" s="59" t="s">
        <v>40</v>
      </c>
      <c r="B57" s="45" t="s">
        <v>57</v>
      </c>
      <c r="C57" s="47"/>
      <c r="D57" s="47"/>
      <c r="E57" s="47"/>
      <c r="F57" s="47">
        <f>24*20*2</f>
        <v>960</v>
      </c>
      <c r="G57" s="47">
        <f>25*20*2</f>
        <v>1000</v>
      </c>
      <c r="H57" s="47">
        <f>26*20*2</f>
        <v>1040</v>
      </c>
      <c r="I57" s="47">
        <f>2*20*26</f>
        <v>1040</v>
      </c>
      <c r="J57" s="47"/>
      <c r="K57" s="47"/>
      <c r="L57" s="47"/>
      <c r="M57" s="47"/>
      <c r="N57" s="47"/>
      <c r="O57" s="47"/>
    </row>
    <row r="58" spans="1:15" ht="18" customHeight="1">
      <c r="A58" s="59"/>
      <c r="B58" s="45" t="s">
        <v>58</v>
      </c>
      <c r="C58" s="47"/>
      <c r="D58" s="47"/>
      <c r="E58" s="23" t="s">
        <v>66</v>
      </c>
      <c r="F58" s="47">
        <v>911.5</v>
      </c>
      <c r="G58" s="47">
        <v>637.5</v>
      </c>
      <c r="H58" s="47">
        <v>644.5</v>
      </c>
      <c r="I58" s="47">
        <v>395.95</v>
      </c>
      <c r="J58" s="47"/>
      <c r="K58" s="47"/>
      <c r="L58" s="47"/>
      <c r="M58" s="47"/>
      <c r="N58" s="47"/>
      <c r="O58" s="47"/>
    </row>
    <row r="59" spans="1:15" ht="18" customHeight="1">
      <c r="A59" s="59"/>
      <c r="B59" s="40" t="s">
        <v>59</v>
      </c>
      <c r="C59" s="41" t="e">
        <f>C58/C57</f>
        <v>#DIV/0!</v>
      </c>
      <c r="D59" s="41" t="e">
        <f t="shared" ref="D59:N59" si="5">D58/D57</f>
        <v>#DIV/0!</v>
      </c>
      <c r="E59" s="41" t="e">
        <f t="shared" si="5"/>
        <v>#VALUE!</v>
      </c>
      <c r="F59" s="41">
        <f t="shared" si="5"/>
        <v>0.94947916666666665</v>
      </c>
      <c r="G59" s="41">
        <f t="shared" si="5"/>
        <v>0.63749999999999996</v>
      </c>
      <c r="H59" s="41">
        <f t="shared" si="5"/>
        <v>0.61971153846153848</v>
      </c>
      <c r="I59" s="41">
        <f t="shared" si="5"/>
        <v>0.38072115384615385</v>
      </c>
      <c r="J59" s="41" t="e">
        <f t="shared" si="5"/>
        <v>#DIV/0!</v>
      </c>
      <c r="K59" s="41" t="e">
        <f t="shared" si="5"/>
        <v>#DIV/0!</v>
      </c>
      <c r="L59" s="41" t="e">
        <f t="shared" si="5"/>
        <v>#DIV/0!</v>
      </c>
      <c r="M59" s="41" t="e">
        <f t="shared" si="5"/>
        <v>#DIV/0!</v>
      </c>
      <c r="N59" s="41" t="e">
        <f t="shared" si="5"/>
        <v>#DIV/0!</v>
      </c>
      <c r="O59" s="42"/>
    </row>
    <row r="60" spans="1:15" ht="18" customHeight="1">
      <c r="A60" s="17" t="s">
        <v>10</v>
      </c>
    </row>
    <row r="61" spans="1:15" ht="18" customHeight="1">
      <c r="A61" s="48" t="s">
        <v>71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5" ht="18" customHeight="1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3"/>
    </row>
    <row r="63" spans="1:15" ht="18" customHeight="1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3"/>
    </row>
    <row r="64" spans="1:15" ht="18" customHeight="1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3"/>
    </row>
    <row r="65" spans="1:15" ht="18" customHeight="1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3"/>
    </row>
    <row r="66" spans="1:15" ht="18" customHeight="1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3"/>
    </row>
    <row r="67" spans="1:15" ht="18" customHeight="1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3"/>
    </row>
    <row r="68" spans="1:15" ht="18" customHeight="1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3"/>
    </row>
    <row r="69" spans="1:15" ht="18" customHeight="1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3"/>
    </row>
    <row r="70" spans="1:15" ht="18" customHeight="1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conditionalFormatting sqref="C50:G50">
    <cfRule type="cellIs" dxfId="41" priority="42" operator="between">
      <formula>0.6</formula>
      <formula>0.6999</formula>
    </cfRule>
  </conditionalFormatting>
  <conditionalFormatting sqref="C50">
    <cfRule type="cellIs" dxfId="40" priority="37" operator="lessThan">
      <formula>0.5999</formula>
    </cfRule>
    <cfRule type="cellIs" dxfId="39" priority="38" operator="between">
      <formula>0.6</formula>
      <formula>0.6999</formula>
    </cfRule>
    <cfRule type="cellIs" dxfId="38" priority="39" operator="between">
      <formula>0.7</formula>
      <formula>0.7999</formula>
    </cfRule>
    <cfRule type="cellIs" dxfId="37" priority="40" operator="between">
      <formula>0.8</formula>
      <formula>0.8999</formula>
    </cfRule>
    <cfRule type="cellIs" dxfId="36" priority="41" operator="between">
      <formula>0.9</formula>
      <formula>0.9999</formula>
    </cfRule>
  </conditionalFormatting>
  <conditionalFormatting sqref="H50">
    <cfRule type="cellIs" dxfId="35" priority="33" operator="lessThan">
      <formula>0.6999</formula>
    </cfRule>
    <cfRule type="cellIs" dxfId="34" priority="34" operator="between">
      <formula>0.7</formula>
      <formula>0.7999</formula>
    </cfRule>
    <cfRule type="cellIs" dxfId="33" priority="35" operator="between">
      <formula>0.8</formula>
      <formula>0.8999</formula>
    </cfRule>
    <cfRule type="cellIs" dxfId="32" priority="36" operator="between">
      <formula>0.9</formula>
      <formula>0.999</formula>
    </cfRule>
  </conditionalFormatting>
  <conditionalFormatting sqref="C50:G50">
    <cfRule type="cellIs" dxfId="31" priority="29" operator="lessThan">
      <formula>0.6999</formula>
    </cfRule>
    <cfRule type="cellIs" dxfId="30" priority="30" operator="between">
      <formula>0.7</formula>
      <formula>0.7999</formula>
    </cfRule>
    <cfRule type="cellIs" dxfId="29" priority="31" operator="between">
      <formula>0.8</formula>
      <formula>0.8999</formula>
    </cfRule>
    <cfRule type="cellIs" dxfId="28" priority="32" operator="between">
      <formula>0.9</formula>
      <formula>0.999</formula>
    </cfRule>
  </conditionalFormatting>
  <conditionalFormatting sqref="C53:H53">
    <cfRule type="cellIs" dxfId="27" priority="25" operator="lessThan">
      <formula>0.6999</formula>
    </cfRule>
    <cfRule type="cellIs" dxfId="26" priority="26" operator="between">
      <formula>0.7</formula>
      <formula>0.7999</formula>
    </cfRule>
    <cfRule type="cellIs" dxfId="25" priority="27" operator="between">
      <formula>0.8</formula>
      <formula>0.8999</formula>
    </cfRule>
    <cfRule type="cellIs" dxfId="24" priority="28" operator="between">
      <formula>0.9</formula>
      <formula>0.999</formula>
    </cfRule>
  </conditionalFormatting>
  <conditionalFormatting sqref="C56:H56">
    <cfRule type="cellIs" dxfId="23" priority="21" operator="lessThan">
      <formula>0.6999</formula>
    </cfRule>
    <cfRule type="cellIs" dxfId="22" priority="22" operator="between">
      <formula>0.7</formula>
      <formula>0.7999</formula>
    </cfRule>
    <cfRule type="cellIs" dxfId="21" priority="23" operator="between">
      <formula>0.8</formula>
      <formula>0.8999</formula>
    </cfRule>
    <cfRule type="cellIs" dxfId="20" priority="24" operator="between">
      <formula>0.9</formula>
      <formula>0.999</formula>
    </cfRule>
  </conditionalFormatting>
  <conditionalFormatting sqref="C59:H59">
    <cfRule type="cellIs" dxfId="19" priority="17" operator="lessThan">
      <formula>0.6999</formula>
    </cfRule>
    <cfRule type="cellIs" dxfId="18" priority="18" operator="between">
      <formula>0.7</formula>
      <formula>0.7999</formula>
    </cfRule>
    <cfRule type="cellIs" dxfId="17" priority="19" operator="between">
      <formula>0.8</formula>
      <formula>0.8999</formula>
    </cfRule>
    <cfRule type="cellIs" dxfId="16" priority="20" operator="between">
      <formula>0.9</formula>
      <formula>0.999</formula>
    </cfRule>
  </conditionalFormatting>
  <conditionalFormatting sqref="I50:N50">
    <cfRule type="cellIs" dxfId="15" priority="13" operator="lessThan">
      <formula>0.6999</formula>
    </cfRule>
    <cfRule type="cellIs" dxfId="14" priority="14" operator="between">
      <formula>0.7</formula>
      <formula>0.7999</formula>
    </cfRule>
    <cfRule type="cellIs" dxfId="13" priority="15" operator="between">
      <formula>0.8</formula>
      <formula>0.8999</formula>
    </cfRule>
    <cfRule type="cellIs" dxfId="12" priority="16" operator="between">
      <formula>0.9</formula>
      <formula>0.999</formula>
    </cfRule>
  </conditionalFormatting>
  <conditionalFormatting sqref="I53:N53">
    <cfRule type="cellIs" dxfId="11" priority="9" operator="lessThan">
      <formula>0.6999</formula>
    </cfRule>
    <cfRule type="cellIs" dxfId="10" priority="10" operator="between">
      <formula>0.7</formula>
      <formula>0.7999</formula>
    </cfRule>
    <cfRule type="cellIs" dxfId="9" priority="11" operator="between">
      <formula>0.8</formula>
      <formula>0.8999</formula>
    </cfRule>
    <cfRule type="cellIs" dxfId="8" priority="12" operator="between">
      <formula>0.9</formula>
      <formula>0.999</formula>
    </cfRule>
  </conditionalFormatting>
  <conditionalFormatting sqref="I56:N56">
    <cfRule type="cellIs" dxfId="7" priority="5" operator="lessThan">
      <formula>0.6999</formula>
    </cfRule>
    <cfRule type="cellIs" dxfId="6" priority="6" operator="between">
      <formula>0.7</formula>
      <formula>0.7999</formula>
    </cfRule>
    <cfRule type="cellIs" dxfId="5" priority="7" operator="between">
      <formula>0.8</formula>
      <formula>0.8999</formula>
    </cfRule>
    <cfRule type="cellIs" dxfId="4" priority="8" operator="between">
      <formula>0.9</formula>
      <formula>0.999</formula>
    </cfRule>
  </conditionalFormatting>
  <conditionalFormatting sqref="I59:N59">
    <cfRule type="cellIs" dxfId="3" priority="1" operator="lessThan">
      <formula>0.6999</formula>
    </cfRule>
    <cfRule type="cellIs" dxfId="2" priority="2" operator="between">
      <formula>0.7</formula>
      <formula>0.7999</formula>
    </cfRule>
    <cfRule type="cellIs" dxfId="1" priority="3" operator="between">
      <formula>0.8</formula>
      <formula>0.8999</formula>
    </cfRule>
    <cfRule type="cellIs" dxfId="0" priority="4" operator="between">
      <formula>0.9</formula>
      <formula>0.999</formula>
    </cfRule>
  </conditionalFormatting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2016年生产部月报</vt:lpstr>
      <vt:lpstr>01月报</vt:lpstr>
      <vt:lpstr>02月报</vt:lpstr>
      <vt:lpstr>03月报</vt:lpstr>
      <vt:lpstr>04月报</vt:lpstr>
      <vt:lpstr>05月报</vt:lpstr>
      <vt:lpstr>06月报</vt:lpstr>
      <vt:lpstr>07月报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2016-08-10T06:37:02Z</dcterms:modified>
</cp:coreProperties>
</file>